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mbeddings/oleObject1.bin" ContentType="application/vnd.openxmlformats-officedocument.oleObject"/>
  <Override PartName="/xl/drawings/drawing4.xml" ContentType="application/vnd.openxmlformats-officedocument.drawing+xml"/>
  <Override PartName="/xl/embeddings/oleObject2.bin" ContentType="application/vnd.openxmlformats-officedocument.oleObject"/>
  <Override PartName="/xl/drawings/drawing5.xml" ContentType="application/vnd.openxmlformats-officedocument.drawing+xml"/>
  <Override PartName="/xl/embeddings/oleObject3.bin" ContentType="application/vnd.openxmlformats-officedocument.oleObject"/>
  <Override PartName="/xl/drawings/drawing6.xml" ContentType="application/vnd.openxmlformats-officedocument.drawing+xml"/>
  <Override PartName="/xl/embeddings/oleObject4.bin" ContentType="application/vnd.openxmlformats-officedocument.oleObject"/>
  <Override PartName="/xl/drawings/drawing7.xml" ContentType="application/vnd.openxmlformats-officedocument.drawing+xml"/>
  <Override PartName="/xl/embeddings/oleObject5.bin" ContentType="application/vnd.openxmlformats-officedocument.oleObject"/>
  <Override PartName="/xl/drawings/drawing8.xml" ContentType="application/vnd.openxmlformats-officedocument.drawing+xml"/>
  <Override PartName="/xl/embeddings/oleObject6.bin" ContentType="application/vnd.openxmlformats-officedocument.oleObject"/>
  <Override PartName="/xl/drawings/drawing9.xml" ContentType="application/vnd.openxmlformats-officedocument.drawing+xml"/>
  <Override PartName="/xl/embeddings/oleObject7.bin" ContentType="application/vnd.openxmlformats-officedocument.oleObject"/>
  <Override PartName="/xl/drawings/drawing10.xml" ContentType="application/vnd.openxmlformats-officedocument.drawing+xml"/>
  <Override PartName="/xl/embeddings/oleObject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NASSER\Downloads\"/>
    </mc:Choice>
  </mc:AlternateContent>
  <bookViews>
    <workbookView xWindow="120" yWindow="120" windowWidth="15135" windowHeight="8895" tabRatio="933" firstSheet="1" activeTab="3"/>
  </bookViews>
  <sheets>
    <sheet name="حصر تكسير الخرسانة المسلحة" sheetId="26" r:id="rId1"/>
    <sheet name="خطاب" sheetId="23" r:id="rId2"/>
    <sheet name="ملخص" sheetId="7" r:id="rId3"/>
    <sheet name="E1" sheetId="1" r:id="rId4"/>
    <sheet name="E2" sheetId="2" r:id="rId5"/>
    <sheet name="E3" sheetId="5" r:id="rId6"/>
    <sheet name="E4" sheetId="15" r:id="rId7"/>
    <sheet name="E5" sheetId="14" r:id="rId8"/>
    <sheet name="E6" sheetId="13" r:id="rId9"/>
    <sheet name="v.o" sheetId="8" r:id="rId10"/>
    <sheet name="تشوينات" sheetId="20" r:id="rId11"/>
    <sheet name="تشوينات كهرباء" sheetId="22" r:id="rId12"/>
    <sheet name="حصر الحفر" sheetId="25" r:id="rId13"/>
    <sheet name="حصر القواعد العادية" sheetId="18" r:id="rId14"/>
    <sheet name="خصم المخازن البدرومات مبانى" sheetId="21" r:id="rId15"/>
  </sheets>
  <externalReferences>
    <externalReference r:id="rId16"/>
    <externalReference r:id="rId17"/>
    <externalReference r:id="rId18"/>
    <externalReference r:id="rId19"/>
  </externalReferences>
  <definedNames>
    <definedName name="a">#REF!</definedName>
    <definedName name="aa">#REF!</definedName>
    <definedName name="ACT">#REF!</definedName>
    <definedName name="db">#REF!</definedName>
    <definedName name="dbase">[1]Arch.756!$P$61:$R$69</definedName>
    <definedName name="DESCRIPTION">#REF!</definedName>
    <definedName name="ES">#REF!</definedName>
    <definedName name="ESA">#REF!</definedName>
    <definedName name="ff">#REF!</definedName>
    <definedName name="LL">'[2]ARCH_ 724'!$B$2:$C$472</definedName>
    <definedName name="M">#REF!</definedName>
    <definedName name="manal">#REF!</definedName>
    <definedName name="mm">'[3]ARCH_ 724'!$B$4:$C$120</definedName>
    <definedName name="mmm">#REF!</definedName>
    <definedName name="mmmm">'[4]ARCH_ 724'!$B$4:$C$120</definedName>
    <definedName name="n">'[4]ARCH_ 724'!$A$2:$F$479</definedName>
    <definedName name="_xlnm.Print_Area" localSheetId="3">'E1'!$A$1:$M$319</definedName>
    <definedName name="_xlnm.Print_Area" localSheetId="4">'E2'!$A$1:$M$317</definedName>
    <definedName name="_xlnm.Print_Area" localSheetId="5">'E3'!$A$1:$M$310</definedName>
    <definedName name="_xlnm.Print_Area" localSheetId="6">'E4'!$A$1:$M$308</definedName>
    <definedName name="_xlnm.Print_Area" localSheetId="7">'E5'!$A$1:$M$317</definedName>
    <definedName name="_xlnm.Print_Area" localSheetId="8">'E6'!$A$1:$M$319</definedName>
    <definedName name="_xlnm.Print_Area" localSheetId="9">v.o!$A$1:$L$89</definedName>
    <definedName name="_xlnm.Print_Area" localSheetId="10">تشوينات!$A$1:$I$168</definedName>
    <definedName name="_xlnm.Print_Area" localSheetId="12">'حصر الحفر'!$A$1:$I$20</definedName>
    <definedName name="_xlnm.Print_Area" localSheetId="13">'حصر القواعد العادية'!$A$1:$H$13</definedName>
    <definedName name="_xlnm.Print_Area" localSheetId="0">'حصر تكسير الخرسانة المسلحة'!#REF!</definedName>
    <definedName name="_xlnm.Print_Area" localSheetId="14">'خصم المخازن البدرومات مبانى'!$A$25:$K$44</definedName>
    <definedName name="_xlnm.Print_Area" localSheetId="1">خطاب!$A$1:$K$39</definedName>
    <definedName name="_xlnm.Print_Area" localSheetId="2">ملخص!$A$1:$E$24</definedName>
    <definedName name="_xlnm.Print_Titles" localSheetId="3">'E1'!$2:$8</definedName>
    <definedName name="_xlnm.Print_Titles" localSheetId="4">'E2'!$2:$8</definedName>
    <definedName name="_xlnm.Print_Titles" localSheetId="5">'E3'!$1:$7</definedName>
    <definedName name="_xlnm.Print_Titles" localSheetId="6">'E4'!$1:$7</definedName>
    <definedName name="_xlnm.Print_Titles" localSheetId="7">'E5'!$2:$8</definedName>
    <definedName name="_xlnm.Print_Titles" localSheetId="8">'E6'!$2:$8</definedName>
    <definedName name="TITLE">#REF!</definedName>
    <definedName name="ww">#REF!</definedName>
    <definedName name="Xbhama">[1]Arch.756!$A$7:$G$389</definedName>
    <definedName name="xcarib_b">[1]Arch.756!$A$2:$F$502</definedName>
    <definedName name="Xcarib_nb">#REF!</definedName>
    <definedName name="Xcnaryb">#REF!</definedName>
    <definedName name="Xcnarynb">#REF!</definedName>
    <definedName name="Xhwi_nb">[1]Arch.756!$A$2:$F$524</definedName>
    <definedName name="م">'[3]ARCH_ 724'!$B$2:$C$472</definedName>
  </definedNames>
  <calcPr calcId="152511"/>
</workbook>
</file>

<file path=xl/calcChain.xml><?xml version="1.0" encoding="utf-8"?>
<calcChain xmlns="http://schemas.openxmlformats.org/spreadsheetml/2006/main">
  <c r="G3" i="21" l="1"/>
  <c r="G4" i="21"/>
  <c r="G5" i="21"/>
  <c r="G6" i="21"/>
  <c r="G7" i="21"/>
  <c r="G8" i="21"/>
  <c r="G9" i="21"/>
  <c r="G10" i="21"/>
  <c r="G11" i="21"/>
  <c r="G12" i="21"/>
  <c r="H12" i="21"/>
  <c r="G13" i="21"/>
  <c r="H13" i="21"/>
  <c r="G16" i="21"/>
  <c r="G17" i="21"/>
  <c r="G18" i="21"/>
  <c r="G19" i="21"/>
  <c r="G20" i="21"/>
  <c r="H21" i="21"/>
  <c r="G22" i="21"/>
  <c r="H22" i="21"/>
  <c r="G23" i="21"/>
  <c r="F27" i="21"/>
  <c r="F28" i="21"/>
  <c r="F29" i="21"/>
  <c r="F30" i="21"/>
  <c r="F31" i="21"/>
  <c r="I31" i="21"/>
  <c r="F32" i="21"/>
  <c r="I32" i="21"/>
  <c r="F33" i="21"/>
  <c r="I33" i="21"/>
  <c r="F35" i="21"/>
  <c r="I35" i="21"/>
  <c r="H3" i="18"/>
  <c r="H4" i="18"/>
  <c r="H5" i="18"/>
  <c r="H6" i="18"/>
  <c r="H7" i="18"/>
  <c r="H8" i="18"/>
  <c r="H9" i="18"/>
  <c r="H10" i="18"/>
  <c r="H11" i="18"/>
  <c r="H12" i="18"/>
  <c r="I3" i="25"/>
  <c r="G4" i="25"/>
  <c r="I4" i="25"/>
  <c r="H5" i="25"/>
  <c r="G11" i="25"/>
  <c r="I11" i="25"/>
  <c r="I12" i="25"/>
  <c r="G13" i="25"/>
  <c r="I13" i="25"/>
  <c r="I14" i="25"/>
  <c r="I15" i="25"/>
  <c r="I16" i="25"/>
  <c r="I17" i="25"/>
  <c r="G18" i="25"/>
  <c r="I18" i="25"/>
  <c r="H19" i="25"/>
  <c r="F3" i="22"/>
  <c r="J3" i="22"/>
  <c r="F4" i="22"/>
  <c r="J4" i="22"/>
  <c r="F5" i="22"/>
  <c r="J5" i="22"/>
  <c r="F6" i="22"/>
  <c r="J6" i="22"/>
  <c r="F7" i="22"/>
  <c r="J7" i="22"/>
  <c r="F8" i="22"/>
  <c r="J8" i="22"/>
  <c r="F9" i="22"/>
  <c r="J9" i="22"/>
  <c r="F10" i="22"/>
  <c r="J10" i="22"/>
  <c r="F11" i="22"/>
  <c r="J11" i="22"/>
  <c r="F12" i="22"/>
  <c r="J12" i="22"/>
  <c r="F13" i="22"/>
  <c r="J13" i="22"/>
  <c r="F14" i="22"/>
  <c r="J14" i="22"/>
  <c r="F15" i="22"/>
  <c r="J15" i="22"/>
  <c r="F16" i="22"/>
  <c r="J16" i="22"/>
  <c r="F17" i="22"/>
  <c r="J17" i="22"/>
  <c r="F18" i="22"/>
  <c r="J18" i="22"/>
  <c r="F19" i="22"/>
  <c r="J19" i="22"/>
  <c r="F20" i="22"/>
  <c r="J20" i="22"/>
  <c r="F21" i="22"/>
  <c r="J21" i="22"/>
  <c r="F22" i="22"/>
  <c r="J22" i="22"/>
  <c r="F23" i="22"/>
  <c r="J23" i="22"/>
  <c r="F24" i="22"/>
  <c r="J24" i="22"/>
  <c r="F25" i="22"/>
  <c r="J25" i="22"/>
  <c r="F26" i="22"/>
  <c r="J26" i="22"/>
  <c r="F27" i="22"/>
  <c r="J27" i="22"/>
  <c r="F28" i="22"/>
  <c r="J28" i="22"/>
  <c r="F29" i="22"/>
  <c r="J29" i="22"/>
  <c r="F30" i="22"/>
  <c r="J30" i="22"/>
  <c r="F31" i="22"/>
  <c r="J31" i="22"/>
  <c r="F32" i="22"/>
  <c r="J32" i="22"/>
  <c r="F33" i="22"/>
  <c r="J33" i="22"/>
  <c r="F34" i="22"/>
  <c r="J34" i="22"/>
  <c r="F35" i="22"/>
  <c r="J35" i="22"/>
  <c r="F36" i="22"/>
  <c r="J36" i="22"/>
  <c r="F37" i="22"/>
  <c r="J37" i="22"/>
  <c r="F38" i="22"/>
  <c r="J38" i="22"/>
  <c r="F39" i="22"/>
  <c r="J39" i="22"/>
  <c r="F40" i="22"/>
  <c r="J40" i="22"/>
  <c r="F41" i="22"/>
  <c r="J41" i="22"/>
  <c r="F42" i="22"/>
  <c r="J42" i="22"/>
  <c r="F43" i="22"/>
  <c r="J43" i="22"/>
  <c r="F44" i="22"/>
  <c r="J44" i="22"/>
  <c r="F45" i="22"/>
  <c r="J45" i="22"/>
  <c r="F46" i="22"/>
  <c r="J46" i="22"/>
  <c r="J47" i="22"/>
  <c r="J48" i="22"/>
  <c r="J49" i="22"/>
  <c r="B2" i="20"/>
  <c r="B3" i="20"/>
  <c r="E8" i="20"/>
  <c r="I8" i="20"/>
  <c r="E9" i="20"/>
  <c r="I9" i="20"/>
  <c r="E10" i="20"/>
  <c r="I10" i="20"/>
  <c r="E11" i="20"/>
  <c r="I11" i="20"/>
  <c r="E12" i="20"/>
  <c r="I12" i="20"/>
  <c r="E13" i="20"/>
  <c r="I13" i="20"/>
  <c r="E14" i="20"/>
  <c r="I14" i="20"/>
  <c r="E15" i="20"/>
  <c r="I15" i="20"/>
  <c r="E16" i="20"/>
  <c r="I16" i="20"/>
  <c r="E17" i="20"/>
  <c r="I17" i="20"/>
  <c r="E18" i="20"/>
  <c r="I18" i="20"/>
  <c r="E19" i="20"/>
  <c r="I19" i="20"/>
  <c r="E20" i="20"/>
  <c r="I20" i="20"/>
  <c r="E21" i="20"/>
  <c r="I21" i="20"/>
  <c r="I22" i="20"/>
  <c r="E34" i="20"/>
  <c r="I34" i="20"/>
  <c r="E35" i="20"/>
  <c r="I35" i="20"/>
  <c r="E36" i="20"/>
  <c r="I36" i="20"/>
  <c r="E37" i="20"/>
  <c r="I37" i="20"/>
  <c r="E38" i="20"/>
  <c r="I38" i="20"/>
  <c r="E39" i="20"/>
  <c r="I39" i="20"/>
  <c r="E40" i="20"/>
  <c r="I40" i="20"/>
  <c r="E41" i="20"/>
  <c r="I41" i="20"/>
  <c r="E42" i="20"/>
  <c r="I42" i="20"/>
  <c r="E43" i="20"/>
  <c r="I43" i="20"/>
  <c r="E44" i="20"/>
  <c r="I44" i="20"/>
  <c r="E45" i="20"/>
  <c r="I45" i="20"/>
  <c r="E46" i="20"/>
  <c r="I46" i="20"/>
  <c r="E47" i="20"/>
  <c r="I47" i="20"/>
  <c r="E48" i="20"/>
  <c r="I48" i="20"/>
  <c r="E49" i="20"/>
  <c r="I49" i="20"/>
  <c r="E50" i="20"/>
  <c r="I50" i="20"/>
  <c r="E51" i="20"/>
  <c r="I51" i="20"/>
  <c r="E52" i="20"/>
  <c r="I52" i="20"/>
  <c r="E53" i="20"/>
  <c r="I53" i="20"/>
  <c r="E54" i="20"/>
  <c r="I54" i="20"/>
  <c r="E55" i="20"/>
  <c r="I55" i="20"/>
  <c r="E56" i="20"/>
  <c r="I56" i="20"/>
  <c r="E57" i="20"/>
  <c r="I57" i="20"/>
  <c r="E58" i="20"/>
  <c r="I58" i="20"/>
  <c r="E59" i="20"/>
  <c r="I59" i="20"/>
  <c r="E60" i="20"/>
  <c r="I60" i="20"/>
  <c r="E61" i="20"/>
  <c r="I61" i="20"/>
  <c r="E62" i="20"/>
  <c r="I62" i="20"/>
  <c r="E63" i="20"/>
  <c r="I63" i="20"/>
  <c r="E64" i="20"/>
  <c r="I64" i="20"/>
  <c r="E65" i="20"/>
  <c r="I65" i="20"/>
  <c r="E66" i="20"/>
  <c r="I66" i="20"/>
  <c r="E67" i="20"/>
  <c r="I67" i="20"/>
  <c r="E68" i="20"/>
  <c r="I68" i="20"/>
  <c r="E69" i="20"/>
  <c r="I69" i="20"/>
  <c r="E70" i="20"/>
  <c r="I70" i="20"/>
  <c r="I71" i="20"/>
  <c r="I82" i="20"/>
  <c r="E85" i="20"/>
  <c r="I85" i="20"/>
  <c r="E86" i="20"/>
  <c r="I86" i="20"/>
  <c r="E87" i="20"/>
  <c r="I87" i="20"/>
  <c r="E88" i="20"/>
  <c r="I88" i="20"/>
  <c r="E89" i="20"/>
  <c r="I89" i="20"/>
  <c r="E90" i="20"/>
  <c r="I90" i="20"/>
  <c r="E91" i="20"/>
  <c r="I91" i="20"/>
  <c r="E92" i="20"/>
  <c r="I92" i="20"/>
  <c r="E93" i="20"/>
  <c r="I93" i="20"/>
  <c r="E94" i="20"/>
  <c r="I94" i="20"/>
  <c r="E95" i="20"/>
  <c r="I95" i="20"/>
  <c r="E96" i="20"/>
  <c r="I96" i="20"/>
  <c r="E97" i="20"/>
  <c r="I97" i="20"/>
  <c r="E98" i="20"/>
  <c r="I98" i="20"/>
  <c r="E99" i="20"/>
  <c r="I99" i="20"/>
  <c r="E100" i="20"/>
  <c r="I100" i="20"/>
  <c r="E101" i="20"/>
  <c r="I101" i="20"/>
  <c r="E102" i="20"/>
  <c r="I102" i="20"/>
  <c r="E103" i="20"/>
  <c r="I103" i="20"/>
  <c r="E104" i="20"/>
  <c r="I104" i="20"/>
  <c r="E105" i="20"/>
  <c r="I105" i="20"/>
  <c r="E106" i="20"/>
  <c r="I106" i="20"/>
  <c r="E107" i="20"/>
  <c r="I107" i="20"/>
  <c r="E108" i="20"/>
  <c r="I108" i="20"/>
  <c r="E109" i="20"/>
  <c r="I109" i="20"/>
  <c r="E110" i="20"/>
  <c r="I110" i="20"/>
  <c r="E111" i="20"/>
  <c r="I111" i="20"/>
  <c r="E112" i="20"/>
  <c r="I112" i="20"/>
  <c r="E113" i="20"/>
  <c r="I113" i="20"/>
  <c r="E114" i="20"/>
  <c r="I114" i="20"/>
  <c r="E115" i="20"/>
  <c r="I115" i="20"/>
  <c r="E116" i="20"/>
  <c r="I116" i="20"/>
  <c r="E117" i="20"/>
  <c r="I117" i="20"/>
  <c r="E118" i="20"/>
  <c r="I118" i="20"/>
  <c r="I119" i="20"/>
  <c r="I129" i="20"/>
  <c r="E132" i="20"/>
  <c r="I132" i="20"/>
  <c r="E133" i="20"/>
  <c r="I133" i="20"/>
  <c r="E134" i="20"/>
  <c r="I134" i="20"/>
  <c r="E135" i="20"/>
  <c r="I135" i="20"/>
  <c r="E136" i="20"/>
  <c r="I136" i="20"/>
  <c r="E137" i="20"/>
  <c r="I137" i="20"/>
  <c r="E138" i="20"/>
  <c r="I138" i="20"/>
  <c r="E139" i="20"/>
  <c r="I139" i="20"/>
  <c r="E140" i="20"/>
  <c r="I140" i="20"/>
  <c r="E141" i="20"/>
  <c r="I141" i="20"/>
  <c r="E142" i="20"/>
  <c r="I142" i="20"/>
  <c r="E143" i="20"/>
  <c r="I143" i="20"/>
  <c r="E144" i="20"/>
  <c r="I144" i="20"/>
  <c r="E145" i="20"/>
  <c r="I145" i="20"/>
  <c r="E146" i="20"/>
  <c r="I146" i="20"/>
  <c r="E147" i="20"/>
  <c r="I147" i="20"/>
  <c r="E148" i="20"/>
  <c r="I148" i="20"/>
  <c r="E149" i="20"/>
  <c r="I149" i="20"/>
  <c r="E150" i="20"/>
  <c r="I150" i="20"/>
  <c r="E151" i="20"/>
  <c r="I151" i="20"/>
  <c r="E152" i="20"/>
  <c r="I152" i="20"/>
  <c r="E153" i="20"/>
  <c r="I153" i="20"/>
  <c r="E154" i="20"/>
  <c r="I154" i="20"/>
  <c r="E155" i="20"/>
  <c r="I155" i="20"/>
  <c r="E156" i="20"/>
  <c r="I156" i="20"/>
  <c r="I157" i="20"/>
  <c r="B2" i="8"/>
  <c r="B3" i="8"/>
  <c r="F7" i="8"/>
  <c r="H7" i="8"/>
  <c r="K7" i="8"/>
  <c r="E8" i="8"/>
  <c r="F8" i="8"/>
  <c r="H8" i="8"/>
  <c r="K8" i="8"/>
  <c r="F9" i="8"/>
  <c r="I9" i="8"/>
  <c r="H9" i="8"/>
  <c r="K9" i="8"/>
  <c r="F10" i="8"/>
  <c r="I10" i="8"/>
  <c r="H10" i="8"/>
  <c r="K10" i="8"/>
  <c r="F11" i="8"/>
  <c r="H11" i="8"/>
  <c r="K11" i="8"/>
  <c r="F12" i="8"/>
  <c r="H12" i="8"/>
  <c r="K12" i="8"/>
  <c r="F13" i="8"/>
  <c r="H13" i="8"/>
  <c r="K13" i="8"/>
  <c r="F14" i="8"/>
  <c r="H14" i="8"/>
  <c r="K14" i="8"/>
  <c r="F15" i="8"/>
  <c r="H15" i="8"/>
  <c r="K15" i="8"/>
  <c r="F16" i="8"/>
  <c r="H16" i="8"/>
  <c r="K16" i="8"/>
  <c r="F17" i="8"/>
  <c r="H17" i="8"/>
  <c r="K17" i="8"/>
  <c r="F18" i="8"/>
  <c r="H18" i="8"/>
  <c r="K18" i="8"/>
  <c r="F19" i="8"/>
  <c r="H19" i="8"/>
  <c r="K19" i="8"/>
  <c r="F20" i="8"/>
  <c r="I20" i="8"/>
  <c r="H20" i="8"/>
  <c r="K20" i="8"/>
  <c r="F21" i="8"/>
  <c r="I21" i="8"/>
  <c r="H21" i="8"/>
  <c r="K21" i="8"/>
  <c r="F22" i="8"/>
  <c r="H22" i="8"/>
  <c r="K22" i="8"/>
  <c r="F23" i="8"/>
  <c r="H23" i="8"/>
  <c r="K23" i="8"/>
  <c r="F24" i="8"/>
  <c r="H24" i="8"/>
  <c r="K24" i="8"/>
  <c r="F25" i="8"/>
  <c r="H25" i="8"/>
  <c r="K25" i="8"/>
  <c r="F26" i="8"/>
  <c r="H26" i="8"/>
  <c r="K26" i="8"/>
  <c r="F27" i="8"/>
  <c r="H27" i="8"/>
  <c r="K27" i="8"/>
  <c r="F28" i="8"/>
  <c r="K28" i="8"/>
  <c r="F29" i="8"/>
  <c r="H29" i="8"/>
  <c r="K29" i="8"/>
  <c r="F30" i="8"/>
  <c r="H30" i="8"/>
  <c r="K30" i="8"/>
  <c r="F31" i="8"/>
  <c r="H31" i="8"/>
  <c r="K31" i="8"/>
  <c r="F32" i="8"/>
  <c r="H32" i="8"/>
  <c r="K32" i="8"/>
  <c r="H33" i="8"/>
  <c r="K33" i="8"/>
  <c r="F34" i="8"/>
  <c r="H34" i="8"/>
  <c r="K34" i="8"/>
  <c r="F35" i="8"/>
  <c r="K35" i="8"/>
  <c r="F44" i="8"/>
  <c r="K44" i="8"/>
  <c r="F47" i="8"/>
  <c r="I47" i="8"/>
  <c r="H47" i="8" s="1"/>
  <c r="K47" i="8"/>
  <c r="F48" i="8"/>
  <c r="I48" i="8"/>
  <c r="H48" i="8" s="1"/>
  <c r="K48" i="8"/>
  <c r="F49" i="8"/>
  <c r="H49" i="8"/>
  <c r="K49" i="8"/>
  <c r="F50" i="8"/>
  <c r="H50" i="8"/>
  <c r="K50" i="8"/>
  <c r="F51" i="8"/>
  <c r="H51" i="8"/>
  <c r="K51" i="8"/>
  <c r="F52" i="8"/>
  <c r="H52" i="8"/>
  <c r="K52" i="8"/>
  <c r="F53" i="8"/>
  <c r="H53" i="8"/>
  <c r="K53" i="8"/>
  <c r="F54" i="8"/>
  <c r="H54" i="8"/>
  <c r="K54" i="8"/>
  <c r="F55" i="8"/>
  <c r="H55" i="8"/>
  <c r="K55" i="8"/>
  <c r="F56" i="8"/>
  <c r="H56" i="8"/>
  <c r="K56" i="8"/>
  <c r="F57" i="8"/>
  <c r="H57" i="8"/>
  <c r="K57" i="8"/>
  <c r="F58" i="8"/>
  <c r="H58" i="8"/>
  <c r="K58" i="8"/>
  <c r="F59" i="8"/>
  <c r="H59" i="8"/>
  <c r="K59" i="8"/>
  <c r="F60" i="8"/>
  <c r="H60" i="8"/>
  <c r="K60" i="8"/>
  <c r="F61" i="8"/>
  <c r="H61" i="8"/>
  <c r="K61" i="8"/>
  <c r="F62" i="8"/>
  <c r="H62" i="8"/>
  <c r="K62" i="8"/>
  <c r="F63" i="8"/>
  <c r="H63" i="8"/>
  <c r="K63" i="8"/>
  <c r="F64" i="8"/>
  <c r="H64" i="8"/>
  <c r="K64" i="8"/>
  <c r="F65" i="8"/>
  <c r="H65" i="8"/>
  <c r="K65" i="8"/>
  <c r="F66" i="8"/>
  <c r="H66" i="8"/>
  <c r="K66" i="8"/>
  <c r="E74" i="8"/>
  <c r="K74" i="8"/>
  <c r="C3" i="13"/>
  <c r="C4" i="13"/>
  <c r="G11" i="13"/>
  <c r="J11" i="13"/>
  <c r="M11" i="13"/>
  <c r="G12" i="13"/>
  <c r="J12" i="13"/>
  <c r="M12" i="13"/>
  <c r="J13" i="13"/>
  <c r="M13" i="13"/>
  <c r="G14" i="13"/>
  <c r="M14" i="13"/>
  <c r="G16" i="13"/>
  <c r="J16" i="13"/>
  <c r="M16" i="13"/>
  <c r="G18" i="13"/>
  <c r="J18" i="13"/>
  <c r="M18" i="13"/>
  <c r="G19" i="13"/>
  <c r="J19" i="13"/>
  <c r="M19" i="13"/>
  <c r="G20" i="13"/>
  <c r="M20" i="13"/>
  <c r="G23" i="13"/>
  <c r="J23" i="13"/>
  <c r="M23" i="13"/>
  <c r="G24" i="13"/>
  <c r="J24" i="13"/>
  <c r="M24" i="13"/>
  <c r="G26" i="13"/>
  <c r="J26" i="13"/>
  <c r="M26" i="13"/>
  <c r="G27" i="13"/>
  <c r="J27" i="13"/>
  <c r="M27" i="13"/>
  <c r="G28" i="13"/>
  <c r="M28" i="13"/>
  <c r="G30" i="13"/>
  <c r="J30" i="13"/>
  <c r="M30" i="13"/>
  <c r="G31" i="13"/>
  <c r="J31" i="13"/>
  <c r="M31" i="13"/>
  <c r="G32" i="13"/>
  <c r="M32" i="13"/>
  <c r="G34" i="13"/>
  <c r="J34" i="13"/>
  <c r="M34" i="13"/>
  <c r="G35" i="13"/>
  <c r="J35" i="13"/>
  <c r="M35" i="13"/>
  <c r="G36" i="13"/>
  <c r="J36" i="13"/>
  <c r="M36" i="13"/>
  <c r="P36" i="13"/>
  <c r="G37" i="13"/>
  <c r="J37" i="13"/>
  <c r="M37" i="13"/>
  <c r="G38" i="13"/>
  <c r="M38" i="13"/>
  <c r="G40" i="13"/>
  <c r="J40" i="13"/>
  <c r="M40" i="13"/>
  <c r="G41" i="13"/>
  <c r="M41" i="13"/>
  <c r="G43" i="13"/>
  <c r="J43" i="13"/>
  <c r="M43" i="13"/>
  <c r="G44" i="13"/>
  <c r="J44" i="13"/>
  <c r="M44" i="13"/>
  <c r="G45" i="13"/>
  <c r="J45" i="13"/>
  <c r="M45" i="13"/>
  <c r="G46" i="13"/>
  <c r="J46" i="13"/>
  <c r="M46" i="13"/>
  <c r="G47" i="13"/>
  <c r="J47" i="13"/>
  <c r="M47" i="13"/>
  <c r="G48" i="13"/>
  <c r="J48" i="13"/>
  <c r="M48" i="13"/>
  <c r="G49" i="13"/>
  <c r="M49" i="13"/>
  <c r="G51" i="13"/>
  <c r="J51" i="13"/>
  <c r="M51" i="13"/>
  <c r="G52" i="13"/>
  <c r="J52" i="13"/>
  <c r="M52" i="13"/>
  <c r="G54" i="13"/>
  <c r="J54" i="13"/>
  <c r="M54" i="13"/>
  <c r="G56" i="13"/>
  <c r="J56" i="13"/>
  <c r="M56" i="13"/>
  <c r="G57" i="13"/>
  <c r="J57" i="13"/>
  <c r="M57" i="13"/>
  <c r="G58" i="13"/>
  <c r="J58" i="13"/>
  <c r="M58" i="13"/>
  <c r="G59" i="13"/>
  <c r="J59" i="13"/>
  <c r="M59" i="13"/>
  <c r="G60" i="13"/>
  <c r="J60" i="13"/>
  <c r="M60" i="13"/>
  <c r="G61" i="13"/>
  <c r="M61" i="13"/>
  <c r="G63" i="13"/>
  <c r="J63" i="13"/>
  <c r="M63" i="13"/>
  <c r="G64" i="13"/>
  <c r="J64" i="13"/>
  <c r="M64" i="13"/>
  <c r="G65" i="13"/>
  <c r="J65" i="13"/>
  <c r="M65" i="13"/>
  <c r="G66" i="13"/>
  <c r="J66" i="13"/>
  <c r="M66" i="13"/>
  <c r="G67" i="13"/>
  <c r="J67" i="13"/>
  <c r="M67" i="13"/>
  <c r="G68" i="13"/>
  <c r="M68" i="13"/>
  <c r="G70" i="13"/>
  <c r="J70" i="13"/>
  <c r="M70" i="13"/>
  <c r="G71" i="13"/>
  <c r="M71" i="13"/>
  <c r="G73" i="13"/>
  <c r="J73" i="13"/>
  <c r="M73" i="13"/>
  <c r="G74" i="13"/>
  <c r="J74" i="13"/>
  <c r="M74" i="13"/>
  <c r="G75" i="13"/>
  <c r="M75" i="13"/>
  <c r="G77" i="13"/>
  <c r="J77" i="13"/>
  <c r="M77" i="13"/>
  <c r="G78" i="13"/>
  <c r="J78" i="13"/>
  <c r="M78" i="13"/>
  <c r="G79" i="13"/>
  <c r="J79" i="13"/>
  <c r="M79" i="13"/>
  <c r="G80" i="13"/>
  <c r="M80" i="13"/>
  <c r="G82" i="13"/>
  <c r="J82" i="13"/>
  <c r="M82" i="13"/>
  <c r="G83" i="13"/>
  <c r="J83" i="13"/>
  <c r="M83" i="13"/>
  <c r="G84" i="13"/>
  <c r="J84" i="13"/>
  <c r="M84" i="13"/>
  <c r="G85" i="13"/>
  <c r="J85" i="13"/>
  <c r="M85" i="13"/>
  <c r="G86" i="13"/>
  <c r="J86" i="13"/>
  <c r="M86" i="13"/>
  <c r="G87" i="13"/>
  <c r="J87" i="13"/>
  <c r="M87" i="13"/>
  <c r="G88" i="13"/>
  <c r="J88" i="13"/>
  <c r="M88" i="13"/>
  <c r="G89" i="13"/>
  <c r="M89" i="13"/>
  <c r="G91" i="13"/>
  <c r="M91" i="13"/>
  <c r="G97" i="13"/>
  <c r="J97" i="13"/>
  <c r="M97" i="13"/>
  <c r="G98" i="13"/>
  <c r="M98" i="13"/>
  <c r="G100" i="13"/>
  <c r="J100" i="13"/>
  <c r="M100" i="13"/>
  <c r="G101" i="13"/>
  <c r="J101" i="13"/>
  <c r="M101" i="13"/>
  <c r="G102" i="13"/>
  <c r="J102" i="13"/>
  <c r="M102" i="13"/>
  <c r="G103" i="13"/>
  <c r="J103" i="13"/>
  <c r="M103" i="13"/>
  <c r="G104" i="13"/>
  <c r="M104" i="13"/>
  <c r="G106" i="13"/>
  <c r="J106" i="13"/>
  <c r="M106" i="13"/>
  <c r="G107" i="13"/>
  <c r="J107" i="13"/>
  <c r="M107" i="13"/>
  <c r="G108" i="13"/>
  <c r="J108" i="13"/>
  <c r="M108" i="13"/>
  <c r="G109" i="13"/>
  <c r="J109" i="13"/>
  <c r="M109" i="13"/>
  <c r="G110" i="13"/>
  <c r="M110" i="13"/>
  <c r="J112" i="13"/>
  <c r="M112" i="13"/>
  <c r="G113" i="13"/>
  <c r="J113" i="13"/>
  <c r="M113" i="13"/>
  <c r="G114" i="13"/>
  <c r="J114" i="13"/>
  <c r="M114" i="13"/>
  <c r="G115" i="13"/>
  <c r="J115" i="13"/>
  <c r="M115" i="13"/>
  <c r="G116" i="13"/>
  <c r="J116" i="13"/>
  <c r="M116" i="13"/>
  <c r="G117" i="13"/>
  <c r="M117" i="13"/>
  <c r="G120" i="13"/>
  <c r="J120" i="13"/>
  <c r="M120" i="13"/>
  <c r="G121" i="13"/>
  <c r="M121" i="13"/>
  <c r="G123" i="13"/>
  <c r="J123" i="13"/>
  <c r="M123" i="13"/>
  <c r="G124" i="13"/>
  <c r="M124" i="13"/>
  <c r="G126" i="13"/>
  <c r="J126" i="13"/>
  <c r="M126" i="13"/>
  <c r="G127" i="13"/>
  <c r="M127" i="13"/>
  <c r="G129" i="13"/>
  <c r="M129" i="13"/>
  <c r="G137" i="13"/>
  <c r="J137" i="13"/>
  <c r="M137" i="13"/>
  <c r="G138" i="13"/>
  <c r="J138" i="13"/>
  <c r="M138" i="13"/>
  <c r="G139" i="13"/>
  <c r="J139" i="13"/>
  <c r="M139" i="13"/>
  <c r="G141" i="13"/>
  <c r="J141" i="13"/>
  <c r="M141" i="13"/>
  <c r="G142" i="13"/>
  <c r="J142" i="13"/>
  <c r="M142" i="13"/>
  <c r="G143" i="13"/>
  <c r="J143" i="13"/>
  <c r="M143" i="13"/>
  <c r="G145" i="13"/>
  <c r="J145" i="13"/>
  <c r="M145" i="13"/>
  <c r="J146" i="13"/>
  <c r="M146" i="13"/>
  <c r="G148" i="13"/>
  <c r="J148" i="13"/>
  <c r="M148" i="13"/>
  <c r="G149" i="13"/>
  <c r="J149" i="13"/>
  <c r="M149" i="13"/>
  <c r="G150" i="13"/>
  <c r="J150" i="13"/>
  <c r="M150" i="13"/>
  <c r="G151" i="13"/>
  <c r="J151" i="13"/>
  <c r="M151" i="13"/>
  <c r="G152" i="13"/>
  <c r="J152" i="13"/>
  <c r="M152" i="13"/>
  <c r="G153" i="13"/>
  <c r="J153" i="13"/>
  <c r="M153" i="13"/>
  <c r="G154" i="13"/>
  <c r="M154" i="13"/>
  <c r="G157" i="13"/>
  <c r="J157" i="13"/>
  <c r="M157" i="13"/>
  <c r="G158" i="13"/>
  <c r="J158" i="13"/>
  <c r="M158" i="13"/>
  <c r="G159" i="13"/>
  <c r="J159" i="13"/>
  <c r="M159" i="13"/>
  <c r="G160" i="13"/>
  <c r="J160" i="13"/>
  <c r="M160" i="13"/>
  <c r="G161" i="13"/>
  <c r="J161" i="13"/>
  <c r="M161" i="13"/>
  <c r="G162" i="13"/>
  <c r="J162" i="13"/>
  <c r="M162" i="13"/>
  <c r="G164" i="13"/>
  <c r="J164" i="13"/>
  <c r="M164" i="13"/>
  <c r="G165" i="13"/>
  <c r="J165" i="13"/>
  <c r="M165" i="13"/>
  <c r="G166" i="13"/>
  <c r="J166" i="13"/>
  <c r="M166" i="13"/>
  <c r="G167" i="13"/>
  <c r="J167" i="13"/>
  <c r="M167" i="13"/>
  <c r="G168" i="13"/>
  <c r="J168" i="13"/>
  <c r="M168" i="13"/>
  <c r="G169" i="13"/>
  <c r="J169" i="13"/>
  <c r="M169" i="13"/>
  <c r="G170" i="13"/>
  <c r="M170" i="13"/>
  <c r="G173" i="13"/>
  <c r="J173" i="13"/>
  <c r="M173" i="13"/>
  <c r="G174" i="13"/>
  <c r="J174" i="13"/>
  <c r="M174" i="13"/>
  <c r="G175" i="13"/>
  <c r="J175" i="13"/>
  <c r="M175" i="13"/>
  <c r="G176" i="13"/>
  <c r="J176" i="13"/>
  <c r="M176" i="13"/>
  <c r="G178" i="13"/>
  <c r="J178" i="13"/>
  <c r="M178" i="13"/>
  <c r="G179" i="13"/>
  <c r="J179" i="13"/>
  <c r="M179" i="13"/>
  <c r="G180" i="13"/>
  <c r="J180" i="13"/>
  <c r="M180" i="13"/>
  <c r="G182" i="13"/>
  <c r="J182" i="13"/>
  <c r="M182" i="13"/>
  <c r="G184" i="13"/>
  <c r="J184" i="13"/>
  <c r="M184" i="13"/>
  <c r="G185" i="13"/>
  <c r="J185" i="13"/>
  <c r="M185" i="13"/>
  <c r="G187" i="13"/>
  <c r="J187" i="13"/>
  <c r="M187" i="13"/>
  <c r="G188" i="13"/>
  <c r="M188" i="13"/>
  <c r="G191" i="13"/>
  <c r="J191" i="13"/>
  <c r="M191" i="13"/>
  <c r="G192" i="13"/>
  <c r="J192" i="13"/>
  <c r="M192" i="13"/>
  <c r="G193" i="13"/>
  <c r="J193" i="13"/>
  <c r="M193" i="13"/>
  <c r="G194" i="13"/>
  <c r="J194" i="13"/>
  <c r="M194" i="13"/>
  <c r="G195" i="13"/>
  <c r="J195" i="13"/>
  <c r="M195" i="13"/>
  <c r="G196" i="13"/>
  <c r="J196" i="13"/>
  <c r="M196" i="13"/>
  <c r="G197" i="13"/>
  <c r="M197" i="13"/>
  <c r="G199" i="13"/>
  <c r="M199" i="13"/>
  <c r="G206" i="13"/>
  <c r="J206" i="13"/>
  <c r="M206" i="13"/>
  <c r="G207" i="13"/>
  <c r="J207" i="13"/>
  <c r="M207" i="13"/>
  <c r="G208" i="13"/>
  <c r="J208" i="13"/>
  <c r="M208" i="13"/>
  <c r="G209" i="13"/>
  <c r="J209" i="13"/>
  <c r="M209" i="13"/>
  <c r="G210" i="13"/>
  <c r="J210" i="13"/>
  <c r="M210" i="13"/>
  <c r="G211" i="13"/>
  <c r="J211" i="13"/>
  <c r="M211" i="13"/>
  <c r="G212" i="13"/>
  <c r="M212" i="13"/>
  <c r="G215" i="13"/>
  <c r="J215" i="13"/>
  <c r="M215" i="13"/>
  <c r="G216" i="13"/>
  <c r="J216" i="13"/>
  <c r="M216" i="13"/>
  <c r="G217" i="13"/>
  <c r="J217" i="13"/>
  <c r="M217" i="13"/>
  <c r="G218" i="13"/>
  <c r="J218" i="13"/>
  <c r="M218" i="13"/>
  <c r="G219" i="13"/>
  <c r="M219" i="13"/>
  <c r="G222" i="13"/>
  <c r="J222" i="13"/>
  <c r="M222" i="13"/>
  <c r="G223" i="13"/>
  <c r="J223" i="13"/>
  <c r="M223" i="13"/>
  <c r="G224" i="13"/>
  <c r="J224" i="13"/>
  <c r="M224" i="13"/>
  <c r="G225" i="13"/>
  <c r="J225" i="13"/>
  <c r="M225" i="13"/>
  <c r="G226" i="13"/>
  <c r="M226" i="13"/>
  <c r="G229" i="13"/>
  <c r="J229" i="13"/>
  <c r="M229" i="13"/>
  <c r="G230" i="13"/>
  <c r="J230" i="13"/>
  <c r="M230" i="13"/>
  <c r="G231" i="13"/>
  <c r="J231" i="13"/>
  <c r="M231" i="13"/>
  <c r="G232" i="13"/>
  <c r="J232" i="13"/>
  <c r="M232" i="13"/>
  <c r="G233" i="13"/>
  <c r="J233" i="13"/>
  <c r="M233" i="13"/>
  <c r="G234" i="13"/>
  <c r="J234" i="13"/>
  <c r="M234" i="13"/>
  <c r="G235" i="13"/>
  <c r="J235" i="13"/>
  <c r="M235" i="13"/>
  <c r="G236" i="13"/>
  <c r="J236" i="13"/>
  <c r="M236" i="13"/>
  <c r="G237" i="13"/>
  <c r="M237" i="13"/>
  <c r="G240" i="13"/>
  <c r="J240" i="13"/>
  <c r="M240" i="13"/>
  <c r="G241" i="13"/>
  <c r="M241" i="13"/>
  <c r="G244" i="13"/>
  <c r="J244" i="13"/>
  <c r="M244" i="13"/>
  <c r="G245" i="13"/>
  <c r="J245" i="13"/>
  <c r="M245" i="13"/>
  <c r="G246" i="13"/>
  <c r="J246" i="13"/>
  <c r="M246" i="13"/>
  <c r="G247" i="13"/>
  <c r="J247" i="13"/>
  <c r="M247" i="13"/>
  <c r="G248" i="13"/>
  <c r="J248" i="13"/>
  <c r="M248" i="13"/>
  <c r="G249" i="13"/>
  <c r="J249" i="13"/>
  <c r="M249" i="13"/>
  <c r="G250" i="13"/>
  <c r="J250" i="13"/>
  <c r="M250" i="13"/>
  <c r="G251" i="13"/>
  <c r="J251" i="13"/>
  <c r="M251" i="13"/>
  <c r="G252" i="13"/>
  <c r="J252" i="13"/>
  <c r="M252" i="13"/>
  <c r="G253" i="13"/>
  <c r="J253" i="13"/>
  <c r="M253" i="13"/>
  <c r="G254" i="13"/>
  <c r="J254" i="13"/>
  <c r="M254" i="13"/>
  <c r="G255" i="13"/>
  <c r="J255" i="13"/>
  <c r="M255" i="13"/>
  <c r="G256" i="13"/>
  <c r="J256" i="13"/>
  <c r="M256" i="13"/>
  <c r="G257" i="13"/>
  <c r="J257" i="13"/>
  <c r="M257" i="13"/>
  <c r="G258" i="13"/>
  <c r="J258" i="13"/>
  <c r="M258" i="13"/>
  <c r="G259" i="13"/>
  <c r="J259" i="13"/>
  <c r="M259" i="13"/>
  <c r="J260" i="13"/>
  <c r="M260" i="13"/>
  <c r="G261" i="13"/>
  <c r="J261" i="13"/>
  <c r="M261" i="13"/>
  <c r="G262" i="13"/>
  <c r="J262" i="13"/>
  <c r="M262" i="13"/>
  <c r="G263" i="13"/>
  <c r="J263" i="13"/>
  <c r="M263" i="13"/>
  <c r="G264" i="13"/>
  <c r="M264" i="13"/>
  <c r="G267" i="13"/>
  <c r="J267" i="13"/>
  <c r="M267" i="13"/>
  <c r="G268" i="13"/>
  <c r="J268" i="13"/>
  <c r="M268" i="13"/>
  <c r="G269" i="13"/>
  <c r="J269" i="13"/>
  <c r="M269" i="13"/>
  <c r="G270" i="13"/>
  <c r="M270" i="13"/>
  <c r="G273" i="13"/>
  <c r="J273" i="13"/>
  <c r="M273" i="13"/>
  <c r="G274" i="13"/>
  <c r="J274" i="13"/>
  <c r="M274" i="13"/>
  <c r="G275" i="13"/>
  <c r="J275" i="13"/>
  <c r="M275" i="13"/>
  <c r="G276" i="13"/>
  <c r="J276" i="13"/>
  <c r="M276" i="13"/>
  <c r="G277" i="13"/>
  <c r="J277" i="13"/>
  <c r="M277" i="13"/>
  <c r="G278" i="13"/>
  <c r="J278" i="13"/>
  <c r="M278" i="13"/>
  <c r="G279" i="13"/>
  <c r="J279" i="13"/>
  <c r="M279" i="13"/>
  <c r="G280" i="13"/>
  <c r="J280" i="13"/>
  <c r="M280" i="13"/>
  <c r="G281" i="13"/>
  <c r="J281" i="13"/>
  <c r="M281" i="13"/>
  <c r="G282" i="13"/>
  <c r="J282" i="13"/>
  <c r="M282" i="13"/>
  <c r="G283" i="13"/>
  <c r="J283" i="13"/>
  <c r="M283" i="13"/>
  <c r="G284" i="13"/>
  <c r="J284" i="13"/>
  <c r="M284" i="13"/>
  <c r="G285" i="13"/>
  <c r="J285" i="13"/>
  <c r="M285" i="13"/>
  <c r="G286" i="13"/>
  <c r="M286" i="13"/>
  <c r="G288" i="13"/>
  <c r="J288" i="13"/>
  <c r="M288" i="13"/>
  <c r="G289" i="13"/>
  <c r="M289" i="13"/>
  <c r="G291" i="13"/>
  <c r="J291" i="13"/>
  <c r="M291" i="13"/>
  <c r="G292" i="13"/>
  <c r="J292" i="13"/>
  <c r="M292" i="13"/>
  <c r="G293" i="13"/>
  <c r="M293" i="13"/>
  <c r="G296" i="13"/>
  <c r="J296" i="13"/>
  <c r="M296" i="13"/>
  <c r="G297" i="13"/>
  <c r="M297" i="13"/>
  <c r="G299" i="13"/>
  <c r="J299" i="13"/>
  <c r="M299" i="13"/>
  <c r="G300" i="13"/>
  <c r="M300" i="13"/>
  <c r="G302" i="13"/>
  <c r="J302" i="13"/>
  <c r="M302" i="13"/>
  <c r="G303" i="13"/>
  <c r="J303" i="13"/>
  <c r="M303" i="13"/>
  <c r="G304" i="13"/>
  <c r="M304" i="13"/>
  <c r="G307" i="13"/>
  <c r="J307" i="13"/>
  <c r="M307" i="13"/>
  <c r="G308" i="13"/>
  <c r="M308" i="13"/>
  <c r="G310" i="13"/>
  <c r="J310" i="13"/>
  <c r="M310" i="13"/>
  <c r="G311" i="13"/>
  <c r="M311" i="13"/>
  <c r="G313" i="13"/>
  <c r="J313" i="13"/>
  <c r="M313" i="13"/>
  <c r="G314" i="13"/>
  <c r="M314" i="13"/>
  <c r="G316" i="13"/>
  <c r="M316" i="13"/>
  <c r="G319" i="13"/>
  <c r="L319" i="13"/>
  <c r="P329" i="13"/>
  <c r="P330" i="13"/>
  <c r="S336" i="13"/>
  <c r="R336" i="13" s="1"/>
  <c r="S337" i="13"/>
  <c r="R337" i="13" s="1"/>
  <c r="S338" i="13"/>
  <c r="R338" i="13" s="1"/>
  <c r="S339" i="13"/>
  <c r="R339" i="13"/>
  <c r="Q342" i="13"/>
  <c r="S342" i="13"/>
  <c r="C3" i="14"/>
  <c r="C4" i="14"/>
  <c r="G11" i="14"/>
  <c r="J11" i="14"/>
  <c r="M11" i="14"/>
  <c r="G12" i="14"/>
  <c r="J12" i="14"/>
  <c r="M12" i="14"/>
  <c r="J13" i="14"/>
  <c r="M13" i="14"/>
  <c r="G14" i="14"/>
  <c r="M14" i="14"/>
  <c r="G16" i="14"/>
  <c r="J16" i="14"/>
  <c r="M16" i="14"/>
  <c r="G18" i="14"/>
  <c r="J18" i="14"/>
  <c r="M18" i="14"/>
  <c r="G19" i="14"/>
  <c r="J19" i="14"/>
  <c r="M19" i="14"/>
  <c r="G20" i="14"/>
  <c r="M20" i="14"/>
  <c r="G23" i="14"/>
  <c r="J23" i="14"/>
  <c r="M23" i="14"/>
  <c r="G24" i="14"/>
  <c r="J24" i="14"/>
  <c r="M24" i="14"/>
  <c r="G26" i="14"/>
  <c r="J26" i="14"/>
  <c r="M26" i="14"/>
  <c r="G27" i="14"/>
  <c r="J27" i="14"/>
  <c r="M27" i="14"/>
  <c r="G28" i="14"/>
  <c r="M28" i="14"/>
  <c r="G30" i="14"/>
  <c r="J30" i="14"/>
  <c r="M30" i="14"/>
  <c r="G31" i="14"/>
  <c r="J31" i="14"/>
  <c r="M31" i="14"/>
  <c r="G32" i="14"/>
  <c r="M32" i="14"/>
  <c r="G34" i="14"/>
  <c r="J34" i="14"/>
  <c r="M34" i="14"/>
  <c r="G35" i="14"/>
  <c r="J35" i="14"/>
  <c r="M35" i="14"/>
  <c r="G36" i="14"/>
  <c r="J36" i="14"/>
  <c r="M36" i="14"/>
  <c r="P36" i="14"/>
  <c r="G37" i="14"/>
  <c r="J37" i="14"/>
  <c r="M37" i="14"/>
  <c r="G38" i="14"/>
  <c r="M38" i="14"/>
  <c r="G40" i="14"/>
  <c r="J40" i="14"/>
  <c r="M40" i="14"/>
  <c r="G41" i="14"/>
  <c r="M41" i="14"/>
  <c r="G43" i="14"/>
  <c r="J43" i="14"/>
  <c r="M43" i="14"/>
  <c r="G44" i="14"/>
  <c r="J44" i="14"/>
  <c r="M44" i="14"/>
  <c r="G45" i="14"/>
  <c r="J45" i="14"/>
  <c r="M45" i="14"/>
  <c r="G46" i="14"/>
  <c r="J46" i="14"/>
  <c r="M46" i="14"/>
  <c r="G47" i="14"/>
  <c r="J47" i="14"/>
  <c r="M47" i="14"/>
  <c r="G48" i="14"/>
  <c r="J48" i="14"/>
  <c r="M48" i="14"/>
  <c r="G49" i="14"/>
  <c r="M49" i="14"/>
  <c r="G51" i="14"/>
  <c r="J51" i="14"/>
  <c r="M51" i="14"/>
  <c r="G52" i="14"/>
  <c r="J52" i="14"/>
  <c r="M52" i="14"/>
  <c r="G54" i="14"/>
  <c r="J54" i="14"/>
  <c r="M54" i="14"/>
  <c r="G56" i="14"/>
  <c r="J56" i="14"/>
  <c r="M56" i="14"/>
  <c r="G57" i="14"/>
  <c r="J57" i="14"/>
  <c r="M57" i="14"/>
  <c r="G58" i="14"/>
  <c r="J58" i="14"/>
  <c r="M58" i="14"/>
  <c r="G59" i="14"/>
  <c r="J59" i="14"/>
  <c r="M59" i="14"/>
  <c r="G60" i="14"/>
  <c r="J60" i="14"/>
  <c r="M60" i="14"/>
  <c r="G61" i="14"/>
  <c r="M61" i="14"/>
  <c r="G63" i="14"/>
  <c r="J63" i="14"/>
  <c r="M63" i="14"/>
  <c r="G64" i="14"/>
  <c r="J64" i="14"/>
  <c r="M64" i="14"/>
  <c r="G65" i="14"/>
  <c r="J65" i="14"/>
  <c r="M65" i="14"/>
  <c r="G66" i="14"/>
  <c r="J66" i="14"/>
  <c r="M66" i="14"/>
  <c r="G67" i="14"/>
  <c r="J67" i="14"/>
  <c r="M67" i="14"/>
  <c r="G68" i="14"/>
  <c r="M68" i="14"/>
  <c r="G70" i="14"/>
  <c r="G71" i="14"/>
  <c r="M71" i="14"/>
  <c r="G73" i="14"/>
  <c r="G74" i="14"/>
  <c r="G75" i="14"/>
  <c r="M75" i="14"/>
  <c r="G77" i="14"/>
  <c r="M77" i="14"/>
  <c r="G78" i="14"/>
  <c r="G79" i="14"/>
  <c r="M79" i="14"/>
  <c r="G80" i="14"/>
  <c r="M80" i="14"/>
  <c r="G82" i="14"/>
  <c r="J82" i="14"/>
  <c r="M82" i="14"/>
  <c r="G83" i="14"/>
  <c r="J83" i="14"/>
  <c r="M83" i="14"/>
  <c r="G84" i="14"/>
  <c r="J84" i="14"/>
  <c r="M84" i="14"/>
  <c r="G85" i="14"/>
  <c r="J85" i="14"/>
  <c r="M85" i="14"/>
  <c r="G86" i="14"/>
  <c r="J86" i="14"/>
  <c r="M86" i="14"/>
  <c r="G87" i="14"/>
  <c r="J87" i="14"/>
  <c r="M87" i="14"/>
  <c r="G88" i="14"/>
  <c r="J88" i="14"/>
  <c r="M88" i="14"/>
  <c r="G89" i="14"/>
  <c r="M89" i="14"/>
  <c r="G91" i="14"/>
  <c r="M91" i="14"/>
  <c r="G97" i="14"/>
  <c r="J97" i="14"/>
  <c r="M97" i="14"/>
  <c r="G98" i="14"/>
  <c r="M98" i="14"/>
  <c r="G100" i="14"/>
  <c r="J100" i="14"/>
  <c r="M100" i="14"/>
  <c r="G101" i="14"/>
  <c r="J101" i="14"/>
  <c r="M101" i="14"/>
  <c r="G102" i="14"/>
  <c r="J102" i="14"/>
  <c r="M102" i="14"/>
  <c r="G103" i="14"/>
  <c r="J103" i="14"/>
  <c r="M103" i="14"/>
  <c r="G104" i="14"/>
  <c r="M104" i="14"/>
  <c r="G106" i="14"/>
  <c r="J106" i="14"/>
  <c r="M106" i="14"/>
  <c r="G107" i="14"/>
  <c r="J107" i="14"/>
  <c r="M107" i="14"/>
  <c r="G108" i="14"/>
  <c r="J108" i="14"/>
  <c r="M108" i="14"/>
  <c r="G109" i="14"/>
  <c r="J109" i="14"/>
  <c r="M109" i="14"/>
  <c r="G110" i="14"/>
  <c r="M110" i="14"/>
  <c r="J112" i="14"/>
  <c r="M112" i="14"/>
  <c r="G113" i="14"/>
  <c r="J113" i="14"/>
  <c r="M113" i="14"/>
  <c r="G114" i="14"/>
  <c r="J114" i="14"/>
  <c r="M114" i="14"/>
  <c r="G115" i="14"/>
  <c r="J115" i="14"/>
  <c r="M115" i="14"/>
  <c r="G116" i="14"/>
  <c r="J116" i="14"/>
  <c r="M116" i="14"/>
  <c r="G117" i="14"/>
  <c r="M117" i="14"/>
  <c r="J119" i="14"/>
  <c r="M119" i="14"/>
  <c r="G120" i="14"/>
  <c r="J120" i="14"/>
  <c r="M120" i="14"/>
  <c r="G121" i="14"/>
  <c r="M121" i="14"/>
  <c r="G123" i="14"/>
  <c r="J123" i="14"/>
  <c r="M123" i="14"/>
  <c r="G124" i="14"/>
  <c r="M124" i="14"/>
  <c r="G126" i="14"/>
  <c r="J126" i="14"/>
  <c r="M126" i="14"/>
  <c r="G127" i="14"/>
  <c r="M127" i="14"/>
  <c r="G129" i="14"/>
  <c r="M129" i="14"/>
  <c r="G137" i="14"/>
  <c r="J137" i="14"/>
  <c r="M137" i="14"/>
  <c r="G138" i="14"/>
  <c r="J138" i="14"/>
  <c r="M138" i="14"/>
  <c r="G139" i="14"/>
  <c r="J139" i="14"/>
  <c r="M139" i="14"/>
  <c r="G141" i="14"/>
  <c r="J141" i="14"/>
  <c r="M141" i="14"/>
  <c r="G142" i="14"/>
  <c r="J142" i="14"/>
  <c r="M142" i="14"/>
  <c r="G143" i="14"/>
  <c r="J143" i="14"/>
  <c r="M143" i="14"/>
  <c r="G145" i="14"/>
  <c r="J145" i="14"/>
  <c r="M145" i="14"/>
  <c r="J146" i="14"/>
  <c r="M146" i="14"/>
  <c r="G148" i="14"/>
  <c r="J148" i="14"/>
  <c r="M148" i="14"/>
  <c r="G149" i="14"/>
  <c r="J149" i="14"/>
  <c r="M149" i="14"/>
  <c r="G150" i="14"/>
  <c r="J150" i="14"/>
  <c r="M150" i="14"/>
  <c r="G151" i="14"/>
  <c r="J151" i="14"/>
  <c r="M151" i="14"/>
  <c r="G152" i="14"/>
  <c r="J152" i="14"/>
  <c r="M152" i="14"/>
  <c r="G153" i="14"/>
  <c r="J153" i="14"/>
  <c r="M153" i="14"/>
  <c r="G154" i="14"/>
  <c r="M154" i="14"/>
  <c r="G157" i="14"/>
  <c r="J157" i="14"/>
  <c r="M157" i="14"/>
  <c r="G158" i="14"/>
  <c r="J158" i="14"/>
  <c r="M158" i="14"/>
  <c r="G159" i="14"/>
  <c r="J159" i="14"/>
  <c r="M159" i="14"/>
  <c r="G160" i="14"/>
  <c r="J160" i="14"/>
  <c r="M160" i="14"/>
  <c r="G161" i="14"/>
  <c r="J161" i="14"/>
  <c r="M161" i="14"/>
  <c r="G162" i="14"/>
  <c r="J162" i="14"/>
  <c r="M162" i="14"/>
  <c r="G164" i="14"/>
  <c r="J164" i="14"/>
  <c r="M164" i="14"/>
  <c r="G165" i="14"/>
  <c r="J165" i="14"/>
  <c r="M165" i="14"/>
  <c r="G166" i="14"/>
  <c r="J166" i="14"/>
  <c r="M166" i="14"/>
  <c r="G167" i="14"/>
  <c r="J167" i="14"/>
  <c r="M167" i="14"/>
  <c r="G168" i="14"/>
  <c r="J168" i="14"/>
  <c r="M168" i="14"/>
  <c r="G169" i="14"/>
  <c r="J169" i="14"/>
  <c r="M169" i="14"/>
  <c r="G170" i="14"/>
  <c r="M170" i="14"/>
  <c r="G173" i="14"/>
  <c r="J173" i="14"/>
  <c r="M173" i="14"/>
  <c r="G174" i="14"/>
  <c r="J174" i="14"/>
  <c r="M174" i="14"/>
  <c r="G175" i="14"/>
  <c r="J175" i="14"/>
  <c r="M175" i="14"/>
  <c r="G176" i="14"/>
  <c r="J176" i="14"/>
  <c r="M176" i="14"/>
  <c r="G178" i="14"/>
  <c r="J178" i="14"/>
  <c r="M178" i="14"/>
  <c r="G179" i="14"/>
  <c r="J179" i="14"/>
  <c r="M179" i="14"/>
  <c r="G180" i="14"/>
  <c r="J180" i="14"/>
  <c r="M180" i="14"/>
  <c r="G182" i="14"/>
  <c r="J182" i="14"/>
  <c r="M182" i="14"/>
  <c r="J183" i="14"/>
  <c r="M183" i="14"/>
  <c r="G184" i="14"/>
  <c r="J184" i="14"/>
  <c r="M184" i="14"/>
  <c r="G185" i="14"/>
  <c r="J185" i="14"/>
  <c r="M185" i="14"/>
  <c r="G187" i="14"/>
  <c r="J187" i="14"/>
  <c r="M187" i="14"/>
  <c r="G188" i="14"/>
  <c r="M188" i="14"/>
  <c r="G191" i="14"/>
  <c r="J191" i="14"/>
  <c r="M191" i="14"/>
  <c r="G192" i="14"/>
  <c r="J192" i="14"/>
  <c r="M192" i="14"/>
  <c r="G193" i="14"/>
  <c r="J193" i="14"/>
  <c r="M193" i="14"/>
  <c r="G194" i="14"/>
  <c r="J194" i="14"/>
  <c r="M194" i="14"/>
  <c r="G195" i="14"/>
  <c r="J195" i="14"/>
  <c r="M195" i="14"/>
  <c r="G196" i="14"/>
  <c r="J196" i="14"/>
  <c r="M196" i="14"/>
  <c r="G197" i="14"/>
  <c r="M197" i="14"/>
  <c r="G199" i="14"/>
  <c r="M199" i="14"/>
  <c r="G206" i="14"/>
  <c r="J206" i="14"/>
  <c r="M206" i="14"/>
  <c r="G207" i="14"/>
  <c r="J207" i="14"/>
  <c r="M207" i="14"/>
  <c r="G208" i="14"/>
  <c r="J208" i="14"/>
  <c r="M208" i="14"/>
  <c r="G209" i="14"/>
  <c r="J209" i="14"/>
  <c r="M209" i="14"/>
  <c r="G210" i="14"/>
  <c r="J210" i="14"/>
  <c r="M210" i="14"/>
  <c r="G211" i="14"/>
  <c r="M211" i="14"/>
  <c r="G214" i="14"/>
  <c r="J214" i="14"/>
  <c r="M214" i="14"/>
  <c r="G215" i="14"/>
  <c r="J215" i="14"/>
  <c r="M215" i="14"/>
  <c r="G216" i="14"/>
  <c r="J216" i="14"/>
  <c r="M216" i="14"/>
  <c r="G217" i="14"/>
  <c r="J217" i="14"/>
  <c r="M217" i="14"/>
  <c r="G218" i="14"/>
  <c r="M218" i="14"/>
  <c r="G221" i="14"/>
  <c r="J221" i="14"/>
  <c r="M221" i="14"/>
  <c r="G222" i="14"/>
  <c r="J222" i="14"/>
  <c r="M222" i="14"/>
  <c r="G223" i="14"/>
  <c r="J223" i="14"/>
  <c r="M223" i="14"/>
  <c r="G224" i="14"/>
  <c r="J224" i="14"/>
  <c r="M224" i="14"/>
  <c r="G225" i="14"/>
  <c r="M225" i="14"/>
  <c r="G228" i="14"/>
  <c r="J228" i="14"/>
  <c r="M228" i="14"/>
  <c r="G229" i="14"/>
  <c r="J229" i="14"/>
  <c r="M229" i="14"/>
  <c r="G230" i="14"/>
  <c r="J230" i="14"/>
  <c r="M230" i="14"/>
  <c r="G231" i="14"/>
  <c r="J231" i="14"/>
  <c r="M231" i="14"/>
  <c r="G232" i="14"/>
  <c r="J232" i="14"/>
  <c r="M232" i="14"/>
  <c r="G233" i="14"/>
  <c r="J233" i="14"/>
  <c r="M233" i="14"/>
  <c r="G234" i="14"/>
  <c r="J234" i="14"/>
  <c r="M234" i="14"/>
  <c r="G235" i="14"/>
  <c r="J235" i="14"/>
  <c r="M235" i="14"/>
  <c r="G236" i="14"/>
  <c r="M236" i="14"/>
  <c r="G239" i="14"/>
  <c r="J239" i="14"/>
  <c r="M239" i="14"/>
  <c r="G240" i="14"/>
  <c r="M240" i="14"/>
  <c r="G243" i="14"/>
  <c r="J243" i="14"/>
  <c r="M243" i="14"/>
  <c r="G244" i="14"/>
  <c r="J244" i="14"/>
  <c r="M244" i="14"/>
  <c r="G245" i="14"/>
  <c r="J245" i="14"/>
  <c r="M245" i="14"/>
  <c r="G246" i="14"/>
  <c r="J246" i="14"/>
  <c r="M246" i="14"/>
  <c r="G247" i="14"/>
  <c r="J247" i="14"/>
  <c r="M247" i="14"/>
  <c r="G248" i="14"/>
  <c r="J248" i="14"/>
  <c r="M248" i="14"/>
  <c r="G249" i="14"/>
  <c r="J249" i="14"/>
  <c r="M249" i="14"/>
  <c r="G250" i="14"/>
  <c r="J250" i="14"/>
  <c r="M250" i="14"/>
  <c r="G251" i="14"/>
  <c r="J251" i="14"/>
  <c r="M251" i="14"/>
  <c r="G252" i="14"/>
  <c r="J252" i="14"/>
  <c r="M252" i="14"/>
  <c r="G253" i="14"/>
  <c r="J253" i="14"/>
  <c r="M253" i="14"/>
  <c r="G254" i="14"/>
  <c r="J254" i="14"/>
  <c r="M254" i="14"/>
  <c r="G255" i="14"/>
  <c r="J255" i="14"/>
  <c r="M255" i="14"/>
  <c r="G256" i="14"/>
  <c r="J256" i="14"/>
  <c r="M256" i="14"/>
  <c r="G257" i="14"/>
  <c r="J257" i="14"/>
  <c r="M257" i="14"/>
  <c r="G258" i="14"/>
  <c r="J258" i="14"/>
  <c r="M258" i="14"/>
  <c r="G259" i="14"/>
  <c r="J259" i="14"/>
  <c r="M259" i="14"/>
  <c r="G260" i="14"/>
  <c r="J260" i="14"/>
  <c r="M260" i="14"/>
  <c r="J261" i="14"/>
  <c r="M261" i="14"/>
  <c r="G262" i="14"/>
  <c r="J262" i="14"/>
  <c r="M262" i="14"/>
  <c r="G263" i="14"/>
  <c r="J263" i="14"/>
  <c r="M263" i="14"/>
  <c r="G264" i="14"/>
  <c r="J264" i="14"/>
  <c r="M264" i="14"/>
  <c r="G265" i="14"/>
  <c r="M265" i="14"/>
  <c r="G268" i="14"/>
  <c r="J268" i="14"/>
  <c r="M268" i="14"/>
  <c r="G269" i="14"/>
  <c r="J269" i="14"/>
  <c r="M269" i="14"/>
  <c r="G270" i="14"/>
  <c r="J270" i="14"/>
  <c r="M270" i="14"/>
  <c r="G271" i="14"/>
  <c r="M271" i="14"/>
  <c r="G274" i="14"/>
  <c r="J274" i="14"/>
  <c r="M274" i="14"/>
  <c r="G275" i="14"/>
  <c r="J275" i="14"/>
  <c r="M275" i="14"/>
  <c r="G276" i="14"/>
  <c r="J276" i="14"/>
  <c r="M276" i="14"/>
  <c r="G277" i="14"/>
  <c r="J277" i="14"/>
  <c r="M277" i="14"/>
  <c r="G278" i="14"/>
  <c r="J278" i="14"/>
  <c r="M278" i="14"/>
  <c r="G279" i="14"/>
  <c r="J279" i="14"/>
  <c r="M279" i="14"/>
  <c r="G280" i="14"/>
  <c r="J280" i="14"/>
  <c r="M280" i="14"/>
  <c r="G281" i="14"/>
  <c r="J281" i="14"/>
  <c r="M281" i="14"/>
  <c r="G282" i="14"/>
  <c r="J282" i="14"/>
  <c r="M282" i="14"/>
  <c r="G283" i="14"/>
  <c r="J283" i="14"/>
  <c r="M283" i="14"/>
  <c r="G284" i="14"/>
  <c r="M284" i="14"/>
  <c r="G286" i="14"/>
  <c r="J286" i="14"/>
  <c r="M286" i="14"/>
  <c r="G287" i="14"/>
  <c r="M287" i="14"/>
  <c r="G289" i="14"/>
  <c r="J289" i="14"/>
  <c r="M289" i="14"/>
  <c r="G290" i="14"/>
  <c r="J290" i="14"/>
  <c r="M290" i="14"/>
  <c r="G291" i="14"/>
  <c r="M291" i="14"/>
  <c r="G294" i="14"/>
  <c r="J294" i="14"/>
  <c r="M294" i="14"/>
  <c r="G295" i="14"/>
  <c r="M295" i="14"/>
  <c r="G297" i="14"/>
  <c r="J297" i="14"/>
  <c r="M297" i="14"/>
  <c r="G298" i="14"/>
  <c r="M298" i="14"/>
  <c r="G300" i="14"/>
  <c r="J300" i="14"/>
  <c r="M300" i="14"/>
  <c r="G301" i="14"/>
  <c r="J301" i="14"/>
  <c r="M301" i="14"/>
  <c r="G302" i="14"/>
  <c r="M302" i="14"/>
  <c r="G305" i="14"/>
  <c r="J305" i="14"/>
  <c r="M305" i="14"/>
  <c r="G306" i="14"/>
  <c r="M306" i="14"/>
  <c r="G308" i="14"/>
  <c r="J308" i="14"/>
  <c r="M308" i="14"/>
  <c r="G309" i="14"/>
  <c r="M309" i="14"/>
  <c r="G311" i="14"/>
  <c r="J311" i="14"/>
  <c r="M311" i="14"/>
  <c r="G312" i="14"/>
  <c r="M312" i="14"/>
  <c r="G314" i="14"/>
  <c r="M314" i="14"/>
  <c r="G317" i="14"/>
  <c r="M317" i="14"/>
  <c r="P329" i="14"/>
  <c r="P330" i="14"/>
  <c r="S336" i="14"/>
  <c r="R336" i="14" s="1"/>
  <c r="S337" i="14"/>
  <c r="R337" i="14" s="1"/>
  <c r="S338" i="14"/>
  <c r="R338" i="14" s="1"/>
  <c r="S339" i="14"/>
  <c r="R339" i="14" s="1"/>
  <c r="Q342" i="14"/>
  <c r="S342" i="14"/>
  <c r="C2" i="15"/>
  <c r="C3" i="15"/>
  <c r="G10" i="15"/>
  <c r="J10" i="15"/>
  <c r="M10" i="15"/>
  <c r="G11" i="15"/>
  <c r="J11" i="15"/>
  <c r="M11" i="15"/>
  <c r="J12" i="15"/>
  <c r="M12" i="15"/>
  <c r="G13" i="15"/>
  <c r="M13" i="15"/>
  <c r="G15" i="15"/>
  <c r="J15" i="15"/>
  <c r="M15" i="15"/>
  <c r="G17" i="15"/>
  <c r="J17" i="15"/>
  <c r="M17" i="15"/>
  <c r="G18" i="15"/>
  <c r="J18" i="15"/>
  <c r="M18" i="15"/>
  <c r="G19" i="15"/>
  <c r="M19" i="15"/>
  <c r="G22" i="15"/>
  <c r="J22" i="15"/>
  <c r="M22" i="15"/>
  <c r="G23" i="15"/>
  <c r="J23" i="15"/>
  <c r="M23" i="15"/>
  <c r="G25" i="15"/>
  <c r="J25" i="15"/>
  <c r="M25" i="15"/>
  <c r="G26" i="15"/>
  <c r="J26" i="15"/>
  <c r="M26" i="15"/>
  <c r="G27" i="15"/>
  <c r="M27" i="15"/>
  <c r="G29" i="15"/>
  <c r="J29" i="15"/>
  <c r="M29" i="15"/>
  <c r="G30" i="15"/>
  <c r="J30" i="15"/>
  <c r="M30" i="15"/>
  <c r="G31" i="15"/>
  <c r="M31" i="15"/>
  <c r="G33" i="15"/>
  <c r="J33" i="15"/>
  <c r="M33" i="15"/>
  <c r="G34" i="15"/>
  <c r="J34" i="15"/>
  <c r="M34" i="15"/>
  <c r="G35" i="15"/>
  <c r="J35" i="15"/>
  <c r="M35" i="15"/>
  <c r="P35" i="15"/>
  <c r="G36" i="15"/>
  <c r="J36" i="15"/>
  <c r="M36" i="15"/>
  <c r="G37" i="15"/>
  <c r="M37" i="15"/>
  <c r="G39" i="15"/>
  <c r="J39" i="15"/>
  <c r="M39" i="15"/>
  <c r="G40" i="15"/>
  <c r="M40" i="15"/>
  <c r="G42" i="15"/>
  <c r="J42" i="15"/>
  <c r="M42" i="15"/>
  <c r="G43" i="15"/>
  <c r="J43" i="15"/>
  <c r="M43" i="15"/>
  <c r="G44" i="15"/>
  <c r="J44" i="15"/>
  <c r="M44" i="15"/>
  <c r="G45" i="15"/>
  <c r="J45" i="15"/>
  <c r="M45" i="15"/>
  <c r="G46" i="15"/>
  <c r="J46" i="15"/>
  <c r="M46" i="15"/>
  <c r="G47" i="15"/>
  <c r="J47" i="15"/>
  <c r="M47" i="15"/>
  <c r="G48" i="15"/>
  <c r="M48" i="15"/>
  <c r="G50" i="15"/>
  <c r="J50" i="15"/>
  <c r="M50" i="15"/>
  <c r="G51" i="15"/>
  <c r="J51" i="15"/>
  <c r="M51" i="15"/>
  <c r="J52" i="15"/>
  <c r="M52" i="15"/>
  <c r="G53" i="15"/>
  <c r="J53" i="15"/>
  <c r="M53" i="15"/>
  <c r="G55" i="15"/>
  <c r="J55" i="15"/>
  <c r="M55" i="15"/>
  <c r="G56" i="15"/>
  <c r="J56" i="15"/>
  <c r="M56" i="15"/>
  <c r="G57" i="15"/>
  <c r="J57" i="15"/>
  <c r="M57" i="15"/>
  <c r="G58" i="15"/>
  <c r="J58" i="15"/>
  <c r="M58" i="15"/>
  <c r="G59" i="15"/>
  <c r="J59" i="15"/>
  <c r="M59" i="15"/>
  <c r="G60" i="15"/>
  <c r="M60" i="15"/>
  <c r="G62" i="15"/>
  <c r="J62" i="15"/>
  <c r="M62" i="15"/>
  <c r="G63" i="15"/>
  <c r="J63" i="15"/>
  <c r="M63" i="15"/>
  <c r="G64" i="15"/>
  <c r="J64" i="15"/>
  <c r="M64" i="15"/>
  <c r="G65" i="15"/>
  <c r="J65" i="15"/>
  <c r="M65" i="15"/>
  <c r="G66" i="15"/>
  <c r="M66" i="15"/>
  <c r="G68" i="15"/>
  <c r="J68" i="15"/>
  <c r="M68" i="15"/>
  <c r="G69" i="15"/>
  <c r="M69" i="15"/>
  <c r="G71" i="15"/>
  <c r="J71" i="15"/>
  <c r="M71" i="15"/>
  <c r="G72" i="15"/>
  <c r="J72" i="15"/>
  <c r="M72" i="15"/>
  <c r="G73" i="15"/>
  <c r="M73" i="15"/>
  <c r="G75" i="15"/>
  <c r="J75" i="15"/>
  <c r="M75" i="15"/>
  <c r="G76" i="15"/>
  <c r="J76" i="15"/>
  <c r="M76" i="15"/>
  <c r="G77" i="15"/>
  <c r="J77" i="15"/>
  <c r="M77" i="15"/>
  <c r="G78" i="15"/>
  <c r="M78" i="15"/>
  <c r="G80" i="15"/>
  <c r="J80" i="15"/>
  <c r="M80" i="15"/>
  <c r="G81" i="15"/>
  <c r="J81" i="15"/>
  <c r="M81" i="15"/>
  <c r="G82" i="15"/>
  <c r="J82" i="15"/>
  <c r="M82" i="15"/>
  <c r="G83" i="15"/>
  <c r="J83" i="15"/>
  <c r="M83" i="15"/>
  <c r="G84" i="15"/>
  <c r="J84" i="15"/>
  <c r="M84" i="15"/>
  <c r="G85" i="15"/>
  <c r="J85" i="15"/>
  <c r="M85" i="15"/>
  <c r="G86" i="15"/>
  <c r="M86" i="15"/>
  <c r="G88" i="15"/>
  <c r="M88" i="15"/>
  <c r="G94" i="15"/>
  <c r="J94" i="15"/>
  <c r="M94" i="15"/>
  <c r="G95" i="15"/>
  <c r="M95" i="15"/>
  <c r="G97" i="15"/>
  <c r="J97" i="15"/>
  <c r="M97" i="15"/>
  <c r="G98" i="15"/>
  <c r="J98" i="15"/>
  <c r="M98" i="15"/>
  <c r="G99" i="15"/>
  <c r="J99" i="15"/>
  <c r="M99" i="15"/>
  <c r="G100" i="15"/>
  <c r="J100" i="15"/>
  <c r="M100" i="15"/>
  <c r="G101" i="15"/>
  <c r="M101" i="15"/>
  <c r="G103" i="15"/>
  <c r="J103" i="15"/>
  <c r="M103" i="15"/>
  <c r="G104" i="15"/>
  <c r="J104" i="15"/>
  <c r="M104" i="15"/>
  <c r="G105" i="15"/>
  <c r="J105" i="15"/>
  <c r="M105" i="15"/>
  <c r="G106" i="15"/>
  <c r="J106" i="15"/>
  <c r="M106" i="15"/>
  <c r="G107" i="15"/>
  <c r="M107" i="15"/>
  <c r="J109" i="15"/>
  <c r="M109" i="15"/>
  <c r="G110" i="15"/>
  <c r="J110" i="15"/>
  <c r="M110" i="15"/>
  <c r="G111" i="15"/>
  <c r="J111" i="15"/>
  <c r="M111" i="15"/>
  <c r="G112" i="15"/>
  <c r="J112" i="15"/>
  <c r="M112" i="15"/>
  <c r="G113" i="15"/>
  <c r="J113" i="15"/>
  <c r="M113" i="15"/>
  <c r="G114" i="15"/>
  <c r="M114" i="15"/>
  <c r="J116" i="15"/>
  <c r="M116" i="15"/>
  <c r="G117" i="15"/>
  <c r="J117" i="15"/>
  <c r="M117" i="15"/>
  <c r="G118" i="15"/>
  <c r="M118" i="15"/>
  <c r="G120" i="15"/>
  <c r="J120" i="15"/>
  <c r="M120" i="15"/>
  <c r="G121" i="15"/>
  <c r="M121" i="15"/>
  <c r="G123" i="15"/>
  <c r="J123" i="15"/>
  <c r="M123" i="15"/>
  <c r="G124" i="15"/>
  <c r="M124" i="15"/>
  <c r="G126" i="15"/>
  <c r="M126" i="15"/>
  <c r="G135" i="15"/>
  <c r="J135" i="15"/>
  <c r="M135" i="15"/>
  <c r="G136" i="15"/>
  <c r="J136" i="15"/>
  <c r="M136" i="15"/>
  <c r="G137" i="15"/>
  <c r="J137" i="15"/>
  <c r="M137" i="15"/>
  <c r="G139" i="15"/>
  <c r="J139" i="15"/>
  <c r="M139" i="15"/>
  <c r="G141" i="15"/>
  <c r="J141" i="15"/>
  <c r="M141" i="15"/>
  <c r="G142" i="15"/>
  <c r="J142" i="15"/>
  <c r="M142" i="15"/>
  <c r="G143" i="15"/>
  <c r="J143" i="15"/>
  <c r="M143" i="15"/>
  <c r="G145" i="15"/>
  <c r="J145" i="15"/>
  <c r="M145" i="15"/>
  <c r="G148" i="15"/>
  <c r="J148" i="15"/>
  <c r="M148" i="15"/>
  <c r="G149" i="15"/>
  <c r="J149" i="15"/>
  <c r="M149" i="15"/>
  <c r="G150" i="15"/>
  <c r="J150" i="15"/>
  <c r="M150" i="15"/>
  <c r="G151" i="15"/>
  <c r="J151" i="15"/>
  <c r="M151" i="15"/>
  <c r="G152" i="15"/>
  <c r="J152" i="15"/>
  <c r="M152" i="15"/>
  <c r="G153" i="15"/>
  <c r="J153" i="15"/>
  <c r="M153" i="15"/>
  <c r="G154" i="15"/>
  <c r="M154" i="15"/>
  <c r="G157" i="15"/>
  <c r="J157" i="15"/>
  <c r="M157" i="15"/>
  <c r="G158" i="15"/>
  <c r="J158" i="15"/>
  <c r="M158" i="15"/>
  <c r="G159" i="15"/>
  <c r="J159" i="15"/>
  <c r="M159" i="15"/>
  <c r="G160" i="15"/>
  <c r="J160" i="15"/>
  <c r="M160" i="15"/>
  <c r="G161" i="15"/>
  <c r="J161" i="15"/>
  <c r="M161" i="15"/>
  <c r="G162" i="15"/>
  <c r="J162" i="15"/>
  <c r="M162" i="15"/>
  <c r="G164" i="15"/>
  <c r="J164" i="15"/>
  <c r="M164" i="15"/>
  <c r="G165" i="15"/>
  <c r="J165" i="15"/>
  <c r="M165" i="15"/>
  <c r="G166" i="15"/>
  <c r="J166" i="15"/>
  <c r="M166" i="15"/>
  <c r="G167" i="15"/>
  <c r="J167" i="15"/>
  <c r="M167" i="15"/>
  <c r="G168" i="15"/>
  <c r="J168" i="15"/>
  <c r="M168" i="15"/>
  <c r="G169" i="15"/>
  <c r="J169" i="15"/>
  <c r="M169" i="15"/>
  <c r="G170" i="15"/>
  <c r="M170" i="15"/>
  <c r="G173" i="15"/>
  <c r="J173" i="15"/>
  <c r="M173" i="15"/>
  <c r="G174" i="15"/>
  <c r="J174" i="15"/>
  <c r="M174" i="15"/>
  <c r="G175" i="15"/>
  <c r="J175" i="15"/>
  <c r="M175" i="15"/>
  <c r="G176" i="15"/>
  <c r="J176" i="15"/>
  <c r="M176" i="15"/>
  <c r="G178" i="15"/>
  <c r="J178" i="15"/>
  <c r="M178" i="15"/>
  <c r="G179" i="15"/>
  <c r="J179" i="15"/>
  <c r="M179" i="15"/>
  <c r="G180" i="15"/>
  <c r="J180" i="15"/>
  <c r="M180" i="15"/>
  <c r="G182" i="15"/>
  <c r="J182" i="15"/>
  <c r="M182" i="15"/>
  <c r="G184" i="15"/>
  <c r="J184" i="15"/>
  <c r="M184" i="15"/>
  <c r="G185" i="15"/>
  <c r="J185" i="15"/>
  <c r="M185" i="15"/>
  <c r="G187" i="15"/>
  <c r="J187" i="15"/>
  <c r="M187" i="15"/>
  <c r="G188" i="15"/>
  <c r="M188" i="15"/>
  <c r="G191" i="15"/>
  <c r="J191" i="15"/>
  <c r="M191" i="15"/>
  <c r="G192" i="15"/>
  <c r="J192" i="15"/>
  <c r="M192" i="15"/>
  <c r="G193" i="15"/>
  <c r="J193" i="15"/>
  <c r="M193" i="15"/>
  <c r="G194" i="15"/>
  <c r="J194" i="15"/>
  <c r="M194" i="15"/>
  <c r="G195" i="15"/>
  <c r="J195" i="15"/>
  <c r="M195" i="15"/>
  <c r="G196" i="15"/>
  <c r="J196" i="15"/>
  <c r="M196" i="15"/>
  <c r="G197" i="15"/>
  <c r="M197" i="15"/>
  <c r="G199" i="15"/>
  <c r="M199" i="15"/>
  <c r="G206" i="15"/>
  <c r="J206" i="15"/>
  <c r="M206" i="15"/>
  <c r="G207" i="15"/>
  <c r="J207" i="15"/>
  <c r="M207" i="15"/>
  <c r="G208" i="15"/>
  <c r="J208" i="15"/>
  <c r="M208" i="15"/>
  <c r="G209" i="15"/>
  <c r="J209" i="15"/>
  <c r="M209" i="15"/>
  <c r="G210" i="15"/>
  <c r="J210" i="15"/>
  <c r="M210" i="15"/>
  <c r="G211" i="15"/>
  <c r="M211" i="15"/>
  <c r="G214" i="15"/>
  <c r="J214" i="15"/>
  <c r="M214" i="15"/>
  <c r="G215" i="15"/>
  <c r="J215" i="15"/>
  <c r="M215" i="15"/>
  <c r="G216" i="15"/>
  <c r="J216" i="15"/>
  <c r="M216" i="15"/>
  <c r="G217" i="15"/>
  <c r="J217" i="15"/>
  <c r="M217" i="15"/>
  <c r="G218" i="15"/>
  <c r="M218" i="15"/>
  <c r="G221" i="15"/>
  <c r="J221" i="15"/>
  <c r="M221" i="15"/>
  <c r="G222" i="15"/>
  <c r="J222" i="15"/>
  <c r="M222" i="15"/>
  <c r="G223" i="15"/>
  <c r="J223" i="15"/>
  <c r="M223" i="15"/>
  <c r="G224" i="15"/>
  <c r="J224" i="15"/>
  <c r="M224" i="15"/>
  <c r="G225" i="15"/>
  <c r="M225" i="15"/>
  <c r="G228" i="15"/>
  <c r="J228" i="15"/>
  <c r="M228" i="15"/>
  <c r="G229" i="15"/>
  <c r="J229" i="15"/>
  <c r="M229" i="15"/>
  <c r="G230" i="15"/>
  <c r="J230" i="15"/>
  <c r="M230" i="15"/>
  <c r="G231" i="15"/>
  <c r="J231" i="15"/>
  <c r="M231" i="15"/>
  <c r="G232" i="15"/>
  <c r="J232" i="15"/>
  <c r="M232" i="15"/>
  <c r="G233" i="15"/>
  <c r="J233" i="15"/>
  <c r="M233" i="15"/>
  <c r="G234" i="15"/>
  <c r="J234" i="15"/>
  <c r="M234" i="15"/>
  <c r="G235" i="15"/>
  <c r="J235" i="15"/>
  <c r="M235" i="15"/>
  <c r="G236" i="15"/>
  <c r="M236" i="15"/>
  <c r="G239" i="15"/>
  <c r="J239" i="15"/>
  <c r="M239" i="15"/>
  <c r="G240" i="15"/>
  <c r="M240" i="15"/>
  <c r="G243" i="15"/>
  <c r="J243" i="15"/>
  <c r="M243" i="15"/>
  <c r="G244" i="15"/>
  <c r="J244" i="15"/>
  <c r="M244" i="15"/>
  <c r="G245" i="15"/>
  <c r="J245" i="15"/>
  <c r="M245" i="15"/>
  <c r="G246" i="15"/>
  <c r="J246" i="15"/>
  <c r="M246" i="15"/>
  <c r="G247" i="15"/>
  <c r="J247" i="15"/>
  <c r="M247" i="15"/>
  <c r="G248" i="15"/>
  <c r="J248" i="15"/>
  <c r="M248" i="15"/>
  <c r="G249" i="15"/>
  <c r="J249" i="15"/>
  <c r="M249" i="15"/>
  <c r="G250" i="15"/>
  <c r="J250" i="15"/>
  <c r="M250" i="15"/>
  <c r="G251" i="15"/>
  <c r="J251" i="15"/>
  <c r="M251" i="15"/>
  <c r="G252" i="15"/>
  <c r="J252" i="15"/>
  <c r="M252" i="15"/>
  <c r="G253" i="15"/>
  <c r="J253" i="15"/>
  <c r="M253" i="15"/>
  <c r="G254" i="15"/>
  <c r="J254" i="15"/>
  <c r="M254" i="15"/>
  <c r="G255" i="15"/>
  <c r="J255" i="15"/>
  <c r="M255" i="15"/>
  <c r="M256" i="15"/>
  <c r="G257" i="15"/>
  <c r="J257" i="15"/>
  <c r="M257" i="15"/>
  <c r="G258" i="15"/>
  <c r="J258" i="15"/>
  <c r="M258" i="15"/>
  <c r="G259" i="15"/>
  <c r="J259" i="15"/>
  <c r="M259" i="15"/>
  <c r="G260" i="15"/>
  <c r="M260" i="15"/>
  <c r="G263" i="15"/>
  <c r="J263" i="15"/>
  <c r="M263" i="15"/>
  <c r="G264" i="15"/>
  <c r="J264" i="15"/>
  <c r="M264" i="15"/>
  <c r="G265" i="15"/>
  <c r="J265" i="15"/>
  <c r="M265" i="15"/>
  <c r="G266" i="15"/>
  <c r="M266" i="15"/>
  <c r="G269" i="15"/>
  <c r="J269" i="15"/>
  <c r="M269" i="15"/>
  <c r="G270" i="15"/>
  <c r="J270" i="15"/>
  <c r="M270" i="15"/>
  <c r="G271" i="15"/>
  <c r="J271" i="15"/>
  <c r="M271" i="15"/>
  <c r="G272" i="15"/>
  <c r="J272" i="15"/>
  <c r="M272" i="15"/>
  <c r="G273" i="15"/>
  <c r="J273" i="15"/>
  <c r="M273" i="15"/>
  <c r="G274" i="15"/>
  <c r="J274" i="15"/>
  <c r="M274" i="15"/>
  <c r="G275" i="15"/>
  <c r="M275" i="15"/>
  <c r="G277" i="15"/>
  <c r="J277" i="15"/>
  <c r="M277" i="15"/>
  <c r="G278" i="15"/>
  <c r="M278" i="15"/>
  <c r="G280" i="15"/>
  <c r="J280" i="15"/>
  <c r="M280" i="15"/>
  <c r="G281" i="15"/>
  <c r="J281" i="15"/>
  <c r="M281" i="15"/>
  <c r="G282" i="15"/>
  <c r="M282" i="15"/>
  <c r="G285" i="15"/>
  <c r="J285" i="15"/>
  <c r="M285" i="15"/>
  <c r="G286" i="15"/>
  <c r="M286" i="15"/>
  <c r="G288" i="15"/>
  <c r="J288" i="15"/>
  <c r="M288" i="15"/>
  <c r="G289" i="15"/>
  <c r="M289" i="15"/>
  <c r="G291" i="15"/>
  <c r="J291" i="15"/>
  <c r="M291" i="15"/>
  <c r="G292" i="15"/>
  <c r="J292" i="15"/>
  <c r="M292" i="15"/>
  <c r="G293" i="15"/>
  <c r="M293" i="15"/>
  <c r="G296" i="15"/>
  <c r="J296" i="15"/>
  <c r="M296" i="15"/>
  <c r="G297" i="15"/>
  <c r="M297" i="15"/>
  <c r="G299" i="15"/>
  <c r="J299" i="15"/>
  <c r="M299" i="15"/>
  <c r="G300" i="15"/>
  <c r="M300" i="15"/>
  <c r="G302" i="15"/>
  <c r="J302" i="15"/>
  <c r="M302" i="15"/>
  <c r="G303" i="15"/>
  <c r="M303" i="15"/>
  <c r="G305" i="15"/>
  <c r="M305" i="15"/>
  <c r="G308" i="15"/>
  <c r="M308" i="15"/>
  <c r="P316" i="15"/>
  <c r="P317" i="15"/>
  <c r="S323" i="15"/>
  <c r="R323" i="15" s="1"/>
  <c r="S324" i="15"/>
  <c r="R324" i="15" s="1"/>
  <c r="S325" i="15"/>
  <c r="R325" i="15" s="1"/>
  <c r="S326" i="15"/>
  <c r="R326" i="15" s="1"/>
  <c r="Q329" i="15"/>
  <c r="S329" i="15"/>
  <c r="C2" i="5"/>
  <c r="C3" i="5"/>
  <c r="G10" i="5"/>
  <c r="J10" i="5"/>
  <c r="M10" i="5"/>
  <c r="G11" i="5"/>
  <c r="J11" i="5"/>
  <c r="M11" i="5"/>
  <c r="J12" i="5"/>
  <c r="M12" i="5"/>
  <c r="G13" i="5"/>
  <c r="M13" i="5"/>
  <c r="G15" i="5"/>
  <c r="J15" i="5"/>
  <c r="M15" i="5"/>
  <c r="G17" i="5"/>
  <c r="M17" i="5"/>
  <c r="G18" i="5"/>
  <c r="J18" i="5"/>
  <c r="M18" i="5"/>
  <c r="G19" i="5"/>
  <c r="M19" i="5"/>
  <c r="G22" i="5"/>
  <c r="J22" i="5"/>
  <c r="M22" i="5"/>
  <c r="G23" i="5"/>
  <c r="J23" i="5"/>
  <c r="M23" i="5"/>
  <c r="G25" i="5"/>
  <c r="J25" i="5"/>
  <c r="M25" i="5"/>
  <c r="G26" i="5"/>
  <c r="J26" i="5"/>
  <c r="M26" i="5"/>
  <c r="G27" i="5"/>
  <c r="M27" i="5"/>
  <c r="G29" i="5"/>
  <c r="J29" i="5"/>
  <c r="M29" i="5"/>
  <c r="G30" i="5"/>
  <c r="J30" i="5"/>
  <c r="M30" i="5"/>
  <c r="G31" i="5"/>
  <c r="M31" i="5"/>
  <c r="G33" i="5"/>
  <c r="J33" i="5"/>
  <c r="M33" i="5"/>
  <c r="G34" i="5"/>
  <c r="J34" i="5"/>
  <c r="M34" i="5"/>
  <c r="G35" i="5"/>
  <c r="J35" i="5"/>
  <c r="M35" i="5"/>
  <c r="P34" i="5" s="1"/>
  <c r="G36" i="5"/>
  <c r="J36" i="5"/>
  <c r="M36" i="5"/>
  <c r="G37" i="5"/>
  <c r="M37" i="5"/>
  <c r="G39" i="5"/>
  <c r="J39" i="5"/>
  <c r="M39" i="5"/>
  <c r="G40" i="5"/>
  <c r="M40" i="5"/>
  <c r="G42" i="5"/>
  <c r="J42" i="5"/>
  <c r="M42" i="5"/>
  <c r="G43" i="5"/>
  <c r="J43" i="5"/>
  <c r="M43" i="5"/>
  <c r="G44" i="5"/>
  <c r="J44" i="5"/>
  <c r="M44" i="5"/>
  <c r="G45" i="5"/>
  <c r="J45" i="5"/>
  <c r="M45" i="5"/>
  <c r="G46" i="5"/>
  <c r="J46" i="5"/>
  <c r="M46" i="5"/>
  <c r="G47" i="5"/>
  <c r="J47" i="5"/>
  <c r="M47" i="5"/>
  <c r="G48" i="5"/>
  <c r="M48" i="5"/>
  <c r="G50" i="5"/>
  <c r="J50" i="5"/>
  <c r="M50" i="5"/>
  <c r="G51" i="5"/>
  <c r="J51" i="5"/>
  <c r="M51" i="5"/>
  <c r="J52" i="5"/>
  <c r="M52" i="5"/>
  <c r="G53" i="5"/>
  <c r="J53" i="5"/>
  <c r="M53" i="5"/>
  <c r="G55" i="5"/>
  <c r="J55" i="5"/>
  <c r="M55" i="5"/>
  <c r="G56" i="5"/>
  <c r="J56" i="5"/>
  <c r="M56" i="5"/>
  <c r="J57" i="5"/>
  <c r="M57" i="5"/>
  <c r="G58" i="5"/>
  <c r="J58" i="5"/>
  <c r="M58" i="5"/>
  <c r="G59" i="5"/>
  <c r="J59" i="5"/>
  <c r="M59" i="5"/>
  <c r="G60" i="5"/>
  <c r="J60" i="5"/>
  <c r="M60" i="5"/>
  <c r="G61" i="5"/>
  <c r="M61" i="5"/>
  <c r="G63" i="5"/>
  <c r="J63" i="5"/>
  <c r="M63" i="5"/>
  <c r="G64" i="5"/>
  <c r="J64" i="5"/>
  <c r="M64" i="5"/>
  <c r="G65" i="5"/>
  <c r="J65" i="5"/>
  <c r="M65" i="5"/>
  <c r="G66" i="5"/>
  <c r="J66" i="5"/>
  <c r="M66" i="5"/>
  <c r="G67" i="5"/>
  <c r="M67" i="5"/>
  <c r="G69" i="5"/>
  <c r="J69" i="5"/>
  <c r="M69" i="5"/>
  <c r="G70" i="5"/>
  <c r="M70" i="5"/>
  <c r="G72" i="5"/>
  <c r="J72" i="5"/>
  <c r="M72" i="5"/>
  <c r="G73" i="5"/>
  <c r="J73" i="5"/>
  <c r="M73" i="5"/>
  <c r="G74" i="5"/>
  <c r="M74" i="5"/>
  <c r="G76" i="5"/>
  <c r="J76" i="5"/>
  <c r="M76" i="5"/>
  <c r="G77" i="5"/>
  <c r="J77" i="5"/>
  <c r="M77" i="5"/>
  <c r="G78" i="5"/>
  <c r="J78" i="5"/>
  <c r="M78" i="5"/>
  <c r="G79" i="5"/>
  <c r="M79" i="5"/>
  <c r="G81" i="5"/>
  <c r="J81" i="5"/>
  <c r="M81" i="5"/>
  <c r="G82" i="5"/>
  <c r="J82" i="5"/>
  <c r="M82" i="5"/>
  <c r="G83" i="5"/>
  <c r="J83" i="5"/>
  <c r="M83" i="5"/>
  <c r="G84" i="5"/>
  <c r="J84" i="5"/>
  <c r="M84" i="5"/>
  <c r="G85" i="5"/>
  <c r="J85" i="5"/>
  <c r="M85" i="5"/>
  <c r="G86" i="5"/>
  <c r="J86" i="5"/>
  <c r="M86" i="5"/>
  <c r="G87" i="5"/>
  <c r="M87" i="5"/>
  <c r="G89" i="5"/>
  <c r="M89" i="5"/>
  <c r="G95" i="5"/>
  <c r="J95" i="5"/>
  <c r="M95" i="5"/>
  <c r="G96" i="5"/>
  <c r="M96" i="5"/>
  <c r="G98" i="5"/>
  <c r="J98" i="5"/>
  <c r="M98" i="5"/>
  <c r="G99" i="5"/>
  <c r="J99" i="5"/>
  <c r="M99" i="5"/>
  <c r="G100" i="5"/>
  <c r="J100" i="5"/>
  <c r="M100" i="5"/>
  <c r="G101" i="5"/>
  <c r="J101" i="5"/>
  <c r="M101" i="5"/>
  <c r="G102" i="5"/>
  <c r="M102" i="5"/>
  <c r="G104" i="5"/>
  <c r="J104" i="5"/>
  <c r="M104" i="5"/>
  <c r="G105" i="5"/>
  <c r="J105" i="5"/>
  <c r="M105" i="5"/>
  <c r="G106" i="5"/>
  <c r="J106" i="5"/>
  <c r="M106" i="5"/>
  <c r="G107" i="5"/>
  <c r="J107" i="5"/>
  <c r="M107" i="5"/>
  <c r="G108" i="5"/>
  <c r="M108" i="5"/>
  <c r="J110" i="5"/>
  <c r="M110" i="5"/>
  <c r="G111" i="5"/>
  <c r="J111" i="5"/>
  <c r="M111" i="5"/>
  <c r="G112" i="5"/>
  <c r="J112" i="5"/>
  <c r="M112" i="5"/>
  <c r="G113" i="5"/>
  <c r="J113" i="5"/>
  <c r="M113" i="5"/>
  <c r="G114" i="5"/>
  <c r="J114" i="5"/>
  <c r="M114" i="5"/>
  <c r="G115" i="5"/>
  <c r="M115" i="5"/>
  <c r="J117" i="5"/>
  <c r="M117" i="5"/>
  <c r="G118" i="5"/>
  <c r="J118" i="5"/>
  <c r="M118" i="5"/>
  <c r="G119" i="5"/>
  <c r="M119" i="5"/>
  <c r="G121" i="5"/>
  <c r="J121" i="5"/>
  <c r="M121" i="5"/>
  <c r="G122" i="5"/>
  <c r="M122" i="5"/>
  <c r="G124" i="5"/>
  <c r="J124" i="5"/>
  <c r="M124" i="5"/>
  <c r="G125" i="5"/>
  <c r="M125" i="5"/>
  <c r="G127" i="5"/>
  <c r="M127" i="5"/>
  <c r="G136" i="5"/>
  <c r="J136" i="5"/>
  <c r="M136" i="5"/>
  <c r="G137" i="5"/>
  <c r="J137" i="5"/>
  <c r="M137" i="5"/>
  <c r="G138" i="5"/>
  <c r="J138" i="5"/>
  <c r="M138" i="5"/>
  <c r="G140" i="5"/>
  <c r="J140" i="5"/>
  <c r="M140" i="5"/>
  <c r="G142" i="5"/>
  <c r="J142" i="5"/>
  <c r="M142" i="5"/>
  <c r="G143" i="5"/>
  <c r="J143" i="5"/>
  <c r="M143" i="5"/>
  <c r="G144" i="5"/>
  <c r="J144" i="5"/>
  <c r="M144" i="5"/>
  <c r="G146" i="5"/>
  <c r="J146" i="5"/>
  <c r="M146" i="5"/>
  <c r="J147" i="5"/>
  <c r="M147" i="5"/>
  <c r="J148" i="5"/>
  <c r="M148" i="5"/>
  <c r="G150" i="5"/>
  <c r="J150" i="5"/>
  <c r="M150" i="5"/>
  <c r="G151" i="5"/>
  <c r="J151" i="5"/>
  <c r="M151" i="5"/>
  <c r="G152" i="5"/>
  <c r="J152" i="5"/>
  <c r="M152" i="5"/>
  <c r="G153" i="5"/>
  <c r="J153" i="5"/>
  <c r="M153" i="5"/>
  <c r="G154" i="5"/>
  <c r="J154" i="5"/>
  <c r="M154" i="5"/>
  <c r="G155" i="5"/>
  <c r="J155" i="5"/>
  <c r="M155" i="5"/>
  <c r="G156" i="5"/>
  <c r="M156" i="5"/>
  <c r="G159" i="5"/>
  <c r="J159" i="5"/>
  <c r="M159" i="5"/>
  <c r="G160" i="5"/>
  <c r="J160" i="5"/>
  <c r="M160" i="5"/>
  <c r="G161" i="5"/>
  <c r="J161" i="5"/>
  <c r="M161" i="5"/>
  <c r="G162" i="5"/>
  <c r="J162" i="5"/>
  <c r="M162" i="5"/>
  <c r="G163" i="5"/>
  <c r="J163" i="5"/>
  <c r="M163" i="5"/>
  <c r="G164" i="5"/>
  <c r="J164" i="5"/>
  <c r="M164" i="5"/>
  <c r="M165" i="5"/>
  <c r="G166" i="5"/>
  <c r="J166" i="5"/>
  <c r="M166" i="5"/>
  <c r="G167" i="5"/>
  <c r="J167" i="5"/>
  <c r="M167" i="5"/>
  <c r="G168" i="5"/>
  <c r="J168" i="5"/>
  <c r="M168" i="5"/>
  <c r="G169" i="5"/>
  <c r="J169" i="5"/>
  <c r="M169" i="5"/>
  <c r="G170" i="5"/>
  <c r="J170" i="5"/>
  <c r="M170" i="5"/>
  <c r="G171" i="5"/>
  <c r="J171" i="5"/>
  <c r="M171" i="5"/>
  <c r="G172" i="5"/>
  <c r="M172" i="5"/>
  <c r="G175" i="5"/>
  <c r="J175" i="5"/>
  <c r="M175" i="5"/>
  <c r="G176" i="5"/>
  <c r="J176" i="5"/>
  <c r="M176" i="5"/>
  <c r="G177" i="5"/>
  <c r="J177" i="5"/>
  <c r="M177" i="5"/>
  <c r="G178" i="5"/>
  <c r="J178" i="5"/>
  <c r="M178" i="5"/>
  <c r="G180" i="5"/>
  <c r="J180" i="5"/>
  <c r="M180" i="5"/>
  <c r="G181" i="5"/>
  <c r="J181" i="5"/>
  <c r="M181" i="5"/>
  <c r="G182" i="5"/>
  <c r="J182" i="5"/>
  <c r="M182" i="5"/>
  <c r="G184" i="5"/>
  <c r="J184" i="5"/>
  <c r="M184" i="5"/>
  <c r="G186" i="5"/>
  <c r="J186" i="5"/>
  <c r="M186" i="5"/>
  <c r="G187" i="5"/>
  <c r="J187" i="5"/>
  <c r="M187" i="5"/>
  <c r="G189" i="5"/>
  <c r="J189" i="5"/>
  <c r="M189" i="5"/>
  <c r="G190" i="5"/>
  <c r="M190" i="5"/>
  <c r="G193" i="5"/>
  <c r="J193" i="5"/>
  <c r="M193" i="5"/>
  <c r="G194" i="5"/>
  <c r="J194" i="5"/>
  <c r="M194" i="5"/>
  <c r="G195" i="5"/>
  <c r="J195" i="5"/>
  <c r="M195" i="5"/>
  <c r="G196" i="5"/>
  <c r="J196" i="5"/>
  <c r="M196" i="5"/>
  <c r="G197" i="5"/>
  <c r="J197" i="5"/>
  <c r="M197" i="5"/>
  <c r="G198" i="5"/>
  <c r="J198" i="5"/>
  <c r="M198" i="5"/>
  <c r="G199" i="5"/>
  <c r="M199" i="5"/>
  <c r="G201" i="5"/>
  <c r="M201" i="5"/>
  <c r="G208" i="5"/>
  <c r="J208" i="5"/>
  <c r="M208" i="5"/>
  <c r="G209" i="5"/>
  <c r="J209" i="5"/>
  <c r="M209" i="5"/>
  <c r="G210" i="5"/>
  <c r="J210" i="5"/>
  <c r="M210" i="5"/>
  <c r="G211" i="5"/>
  <c r="J211" i="5"/>
  <c r="M211" i="5"/>
  <c r="G212" i="5"/>
  <c r="J212" i="5"/>
  <c r="M212" i="5"/>
  <c r="G213" i="5"/>
  <c r="M213" i="5"/>
  <c r="G216" i="5"/>
  <c r="J216" i="5"/>
  <c r="M216" i="5"/>
  <c r="G217" i="5"/>
  <c r="J217" i="5"/>
  <c r="M217" i="5"/>
  <c r="G218" i="5"/>
  <c r="J218" i="5"/>
  <c r="M218" i="5"/>
  <c r="G219" i="5"/>
  <c r="J219" i="5"/>
  <c r="M219" i="5"/>
  <c r="G220" i="5"/>
  <c r="M220" i="5"/>
  <c r="G223" i="5"/>
  <c r="J223" i="5"/>
  <c r="M223" i="5"/>
  <c r="G224" i="5"/>
  <c r="J224" i="5"/>
  <c r="M224" i="5"/>
  <c r="G225" i="5"/>
  <c r="J225" i="5"/>
  <c r="M225" i="5"/>
  <c r="G226" i="5"/>
  <c r="J226" i="5"/>
  <c r="M226" i="5"/>
  <c r="G227" i="5"/>
  <c r="M227" i="5"/>
  <c r="G230" i="5"/>
  <c r="J230" i="5"/>
  <c r="M230" i="5"/>
  <c r="G231" i="5"/>
  <c r="J231" i="5"/>
  <c r="M231" i="5"/>
  <c r="G232" i="5"/>
  <c r="J232" i="5"/>
  <c r="M232" i="5"/>
  <c r="G233" i="5"/>
  <c r="J233" i="5"/>
  <c r="M233" i="5"/>
  <c r="G234" i="5"/>
  <c r="J234" i="5"/>
  <c r="M234" i="5"/>
  <c r="G235" i="5"/>
  <c r="J235" i="5"/>
  <c r="M235" i="5"/>
  <c r="G236" i="5"/>
  <c r="J236" i="5"/>
  <c r="M236" i="5"/>
  <c r="G237" i="5"/>
  <c r="J237" i="5"/>
  <c r="M237" i="5"/>
  <c r="G238" i="5"/>
  <c r="M238" i="5"/>
  <c r="G241" i="5"/>
  <c r="J241" i="5"/>
  <c r="M241" i="5"/>
  <c r="G242" i="5"/>
  <c r="M242" i="5"/>
  <c r="G245" i="5"/>
  <c r="J245" i="5"/>
  <c r="M245" i="5"/>
  <c r="G246" i="5"/>
  <c r="J246" i="5"/>
  <c r="M246" i="5"/>
  <c r="G247" i="5"/>
  <c r="J247" i="5"/>
  <c r="M247" i="5"/>
  <c r="G248" i="5"/>
  <c r="J248" i="5"/>
  <c r="M248" i="5"/>
  <c r="G249" i="5"/>
  <c r="J249" i="5"/>
  <c r="M249" i="5"/>
  <c r="G250" i="5"/>
  <c r="J250" i="5"/>
  <c r="M250" i="5"/>
  <c r="G251" i="5"/>
  <c r="J251" i="5"/>
  <c r="M251" i="5"/>
  <c r="G252" i="5"/>
  <c r="J252" i="5"/>
  <c r="M252" i="5"/>
  <c r="G253" i="5"/>
  <c r="J253" i="5"/>
  <c r="M253" i="5"/>
  <c r="G254" i="5"/>
  <c r="J254" i="5"/>
  <c r="M254" i="5"/>
  <c r="G255" i="5"/>
  <c r="J255" i="5"/>
  <c r="M255" i="5"/>
  <c r="G256" i="5"/>
  <c r="J256" i="5"/>
  <c r="M256" i="5"/>
  <c r="G257" i="5"/>
  <c r="J257" i="5"/>
  <c r="M257" i="5"/>
  <c r="M258" i="5"/>
  <c r="G259" i="5"/>
  <c r="J259" i="5"/>
  <c r="M259" i="5"/>
  <c r="G260" i="5"/>
  <c r="J260" i="5"/>
  <c r="M260" i="5"/>
  <c r="G261" i="5"/>
  <c r="J261" i="5"/>
  <c r="M261" i="5"/>
  <c r="G262" i="5"/>
  <c r="M262" i="5"/>
  <c r="G265" i="5"/>
  <c r="J265" i="5"/>
  <c r="M265" i="5"/>
  <c r="G266" i="5"/>
  <c r="J266" i="5"/>
  <c r="M266" i="5"/>
  <c r="G267" i="5"/>
  <c r="J267" i="5"/>
  <c r="M267" i="5"/>
  <c r="G268" i="5"/>
  <c r="M268" i="5"/>
  <c r="G271" i="5"/>
  <c r="J271" i="5"/>
  <c r="M271" i="5"/>
  <c r="G272" i="5"/>
  <c r="J272" i="5"/>
  <c r="M272" i="5"/>
  <c r="G273" i="5"/>
  <c r="J273" i="5"/>
  <c r="M273" i="5"/>
  <c r="G274" i="5"/>
  <c r="J274" i="5"/>
  <c r="M274" i="5"/>
  <c r="G275" i="5"/>
  <c r="J275" i="5"/>
  <c r="M275" i="5"/>
  <c r="G276" i="5"/>
  <c r="J276" i="5"/>
  <c r="M276" i="5"/>
  <c r="G277" i="5"/>
  <c r="M277" i="5"/>
  <c r="G279" i="5"/>
  <c r="J279" i="5"/>
  <c r="M279" i="5"/>
  <c r="G280" i="5"/>
  <c r="M280" i="5"/>
  <c r="G282" i="5"/>
  <c r="J282" i="5"/>
  <c r="M282" i="5"/>
  <c r="G283" i="5"/>
  <c r="J283" i="5"/>
  <c r="M283" i="5"/>
  <c r="G284" i="5"/>
  <c r="M284" i="5"/>
  <c r="G287" i="5"/>
  <c r="J287" i="5"/>
  <c r="M287" i="5"/>
  <c r="G288" i="5"/>
  <c r="M288" i="5"/>
  <c r="G290" i="5"/>
  <c r="J290" i="5"/>
  <c r="M290" i="5"/>
  <c r="G291" i="5"/>
  <c r="M291" i="5"/>
  <c r="G293" i="5"/>
  <c r="J293" i="5"/>
  <c r="M293" i="5"/>
  <c r="G294" i="5"/>
  <c r="J294" i="5"/>
  <c r="M294" i="5"/>
  <c r="G295" i="5"/>
  <c r="M295" i="5"/>
  <c r="G298" i="5"/>
  <c r="J298" i="5"/>
  <c r="M298" i="5"/>
  <c r="G299" i="5"/>
  <c r="M299" i="5"/>
  <c r="G301" i="5"/>
  <c r="J301" i="5"/>
  <c r="M301" i="5"/>
  <c r="G302" i="5"/>
  <c r="M302" i="5"/>
  <c r="G304" i="5"/>
  <c r="J304" i="5"/>
  <c r="G305" i="5"/>
  <c r="M305" i="5"/>
  <c r="G307" i="5"/>
  <c r="M307" i="5"/>
  <c r="G310" i="5"/>
  <c r="M310" i="5"/>
  <c r="P329" i="5"/>
  <c r="P330" i="5"/>
  <c r="S336" i="5"/>
  <c r="R336" i="5" s="1"/>
  <c r="S337" i="5"/>
  <c r="R337" i="5" s="1"/>
  <c r="S338" i="5"/>
  <c r="R338" i="5" s="1"/>
  <c r="S339" i="5"/>
  <c r="R339" i="5" s="1"/>
  <c r="Q342" i="5"/>
  <c r="S342" i="5"/>
  <c r="C3" i="2"/>
  <c r="C4" i="2"/>
  <c r="G11" i="2"/>
  <c r="J11" i="2"/>
  <c r="M11" i="2"/>
  <c r="G12" i="2"/>
  <c r="J12" i="2"/>
  <c r="M12" i="2"/>
  <c r="J13" i="2"/>
  <c r="M13" i="2"/>
  <c r="G14" i="2"/>
  <c r="M14" i="2"/>
  <c r="G16" i="2"/>
  <c r="J16" i="2"/>
  <c r="M16" i="2"/>
  <c r="G18" i="2"/>
  <c r="J18" i="2"/>
  <c r="M18" i="2"/>
  <c r="G19" i="2"/>
  <c r="J19" i="2"/>
  <c r="M19" i="2"/>
  <c r="G20" i="2"/>
  <c r="M20" i="2"/>
  <c r="G23" i="2"/>
  <c r="J23" i="2"/>
  <c r="M23" i="2"/>
  <c r="G24" i="2"/>
  <c r="J24" i="2"/>
  <c r="M24" i="2"/>
  <c r="G26" i="2"/>
  <c r="J26" i="2"/>
  <c r="M26" i="2"/>
  <c r="G27" i="2"/>
  <c r="J27" i="2"/>
  <c r="M27" i="2"/>
  <c r="G28" i="2"/>
  <c r="M28" i="2"/>
  <c r="G30" i="2"/>
  <c r="J30" i="2"/>
  <c r="M30" i="2"/>
  <c r="G31" i="2"/>
  <c r="J31" i="2"/>
  <c r="M31" i="2"/>
  <c r="G32" i="2"/>
  <c r="M32" i="2"/>
  <c r="G34" i="2"/>
  <c r="J34" i="2"/>
  <c r="M34" i="2"/>
  <c r="G35" i="2"/>
  <c r="J35" i="2"/>
  <c r="M35" i="2"/>
  <c r="G36" i="2"/>
  <c r="J36" i="2"/>
  <c r="M36" i="2"/>
  <c r="P35" i="2" s="1"/>
  <c r="G37" i="2"/>
  <c r="J37" i="2"/>
  <c r="M37" i="2"/>
  <c r="G38" i="2"/>
  <c r="M38" i="2"/>
  <c r="G40" i="2"/>
  <c r="J40" i="2"/>
  <c r="M40" i="2"/>
  <c r="G41" i="2"/>
  <c r="M41" i="2"/>
  <c r="G43" i="2"/>
  <c r="J43" i="2"/>
  <c r="M43" i="2"/>
  <c r="G44" i="2"/>
  <c r="J44" i="2"/>
  <c r="M44" i="2"/>
  <c r="G45" i="2"/>
  <c r="J45" i="2"/>
  <c r="M45" i="2"/>
  <c r="G46" i="2"/>
  <c r="J46" i="2"/>
  <c r="M46" i="2"/>
  <c r="G47" i="2"/>
  <c r="J47" i="2"/>
  <c r="M47" i="2"/>
  <c r="G48" i="2"/>
  <c r="J48" i="2"/>
  <c r="M48" i="2"/>
  <c r="G49" i="2"/>
  <c r="M49" i="2"/>
  <c r="G51" i="2"/>
  <c r="J51" i="2"/>
  <c r="M51" i="2"/>
  <c r="G52" i="2"/>
  <c r="J52" i="2"/>
  <c r="M52" i="2"/>
  <c r="G54" i="2"/>
  <c r="J54" i="2"/>
  <c r="M54" i="2"/>
  <c r="G56" i="2"/>
  <c r="J56" i="2"/>
  <c r="M56" i="2"/>
  <c r="G57" i="2"/>
  <c r="J57" i="2"/>
  <c r="M57" i="2"/>
  <c r="G58" i="2"/>
  <c r="J58" i="2"/>
  <c r="M58" i="2"/>
  <c r="G59" i="2"/>
  <c r="J59" i="2"/>
  <c r="M59" i="2"/>
  <c r="G60" i="2"/>
  <c r="J60" i="2"/>
  <c r="M60" i="2"/>
  <c r="G61" i="2"/>
  <c r="M61" i="2"/>
  <c r="G63" i="2"/>
  <c r="J63" i="2"/>
  <c r="M63" i="2"/>
  <c r="G64" i="2"/>
  <c r="J64" i="2"/>
  <c r="M64" i="2"/>
  <c r="G65" i="2"/>
  <c r="J65" i="2"/>
  <c r="M65" i="2"/>
  <c r="G66" i="2"/>
  <c r="J66" i="2"/>
  <c r="M66" i="2"/>
  <c r="G67" i="2"/>
  <c r="J67" i="2"/>
  <c r="M67" i="2"/>
  <c r="G68" i="2"/>
  <c r="M68" i="2"/>
  <c r="G70" i="2"/>
  <c r="J70" i="2"/>
  <c r="M70" i="2"/>
  <c r="G71" i="2"/>
  <c r="M71" i="2"/>
  <c r="G73" i="2"/>
  <c r="G74" i="2"/>
  <c r="G75" i="2"/>
  <c r="M75" i="2"/>
  <c r="G77" i="2"/>
  <c r="J77" i="2"/>
  <c r="M77" i="2"/>
  <c r="G78" i="2"/>
  <c r="G79" i="2"/>
  <c r="J79" i="2"/>
  <c r="M79" i="2"/>
  <c r="G80" i="2"/>
  <c r="M80" i="2"/>
  <c r="G82" i="2"/>
  <c r="J82" i="2"/>
  <c r="M82" i="2"/>
  <c r="G83" i="2"/>
  <c r="J83" i="2"/>
  <c r="M83" i="2"/>
  <c r="G84" i="2"/>
  <c r="J84" i="2"/>
  <c r="M84" i="2"/>
  <c r="G85" i="2"/>
  <c r="J85" i="2"/>
  <c r="M85" i="2"/>
  <c r="G86" i="2"/>
  <c r="J86" i="2"/>
  <c r="M86" i="2"/>
  <c r="G87" i="2"/>
  <c r="J87" i="2"/>
  <c r="M87" i="2"/>
  <c r="G88" i="2"/>
  <c r="J88" i="2"/>
  <c r="M88" i="2"/>
  <c r="G89" i="2"/>
  <c r="M89" i="2"/>
  <c r="G91" i="2"/>
  <c r="M91" i="2"/>
  <c r="G97" i="2"/>
  <c r="J97" i="2"/>
  <c r="M97" i="2"/>
  <c r="G98" i="2"/>
  <c r="M98" i="2"/>
  <c r="G100" i="2"/>
  <c r="J100" i="2"/>
  <c r="M100" i="2"/>
  <c r="G101" i="2"/>
  <c r="J101" i="2"/>
  <c r="M101" i="2"/>
  <c r="G102" i="2"/>
  <c r="J102" i="2"/>
  <c r="M102" i="2"/>
  <c r="G103" i="2"/>
  <c r="J103" i="2"/>
  <c r="M103" i="2"/>
  <c r="G104" i="2"/>
  <c r="M104" i="2"/>
  <c r="G106" i="2"/>
  <c r="J106" i="2"/>
  <c r="M106" i="2"/>
  <c r="G107" i="2"/>
  <c r="J107" i="2"/>
  <c r="M107" i="2"/>
  <c r="G108" i="2"/>
  <c r="J108" i="2"/>
  <c r="M108" i="2"/>
  <c r="G109" i="2"/>
  <c r="J109" i="2"/>
  <c r="M109" i="2"/>
  <c r="G110" i="2"/>
  <c r="M110" i="2"/>
  <c r="J112" i="2"/>
  <c r="M112" i="2"/>
  <c r="G113" i="2"/>
  <c r="J113" i="2"/>
  <c r="M113" i="2"/>
  <c r="G114" i="2"/>
  <c r="J114" i="2"/>
  <c r="M114" i="2"/>
  <c r="G115" i="2"/>
  <c r="J115" i="2"/>
  <c r="M115" i="2"/>
  <c r="G116" i="2"/>
  <c r="J116" i="2"/>
  <c r="M116" i="2"/>
  <c r="G117" i="2"/>
  <c r="M117" i="2"/>
  <c r="J119" i="2"/>
  <c r="M119" i="2"/>
  <c r="G120" i="2"/>
  <c r="J120" i="2"/>
  <c r="M120" i="2"/>
  <c r="G121" i="2"/>
  <c r="M121" i="2"/>
  <c r="G123" i="2"/>
  <c r="J123" i="2"/>
  <c r="M123" i="2"/>
  <c r="G124" i="2"/>
  <c r="M124" i="2"/>
  <c r="G126" i="2"/>
  <c r="J126" i="2"/>
  <c r="M126" i="2"/>
  <c r="G127" i="2"/>
  <c r="M127" i="2"/>
  <c r="G129" i="2"/>
  <c r="M129" i="2"/>
  <c r="G137" i="2"/>
  <c r="J137" i="2"/>
  <c r="M137" i="2"/>
  <c r="G138" i="2"/>
  <c r="J138" i="2"/>
  <c r="M138" i="2"/>
  <c r="G139" i="2"/>
  <c r="J139" i="2"/>
  <c r="M139" i="2"/>
  <c r="G141" i="2"/>
  <c r="J141" i="2"/>
  <c r="M141" i="2"/>
  <c r="G142" i="2"/>
  <c r="J142" i="2"/>
  <c r="M142" i="2"/>
  <c r="G143" i="2"/>
  <c r="J143" i="2"/>
  <c r="M143" i="2"/>
  <c r="M144" i="2"/>
  <c r="G145" i="2"/>
  <c r="J145" i="2"/>
  <c r="M145" i="2"/>
  <c r="J146" i="2"/>
  <c r="M146" i="2"/>
  <c r="G148" i="2"/>
  <c r="J148" i="2"/>
  <c r="M148" i="2"/>
  <c r="G149" i="2"/>
  <c r="J149" i="2"/>
  <c r="M149" i="2"/>
  <c r="G150" i="2"/>
  <c r="J150" i="2"/>
  <c r="M150" i="2"/>
  <c r="G151" i="2"/>
  <c r="J151" i="2"/>
  <c r="M151" i="2"/>
  <c r="G152" i="2"/>
  <c r="J152" i="2"/>
  <c r="M152" i="2"/>
  <c r="G153" i="2"/>
  <c r="J153" i="2"/>
  <c r="M153" i="2"/>
  <c r="G154" i="2"/>
  <c r="M154" i="2"/>
  <c r="G157" i="2"/>
  <c r="J157" i="2"/>
  <c r="M157" i="2"/>
  <c r="G158" i="2"/>
  <c r="J158" i="2"/>
  <c r="M158" i="2"/>
  <c r="G159" i="2"/>
  <c r="J159" i="2"/>
  <c r="M159" i="2"/>
  <c r="G160" i="2"/>
  <c r="J160" i="2"/>
  <c r="M160" i="2"/>
  <c r="G161" i="2"/>
  <c r="J161" i="2"/>
  <c r="M161" i="2"/>
  <c r="G162" i="2"/>
  <c r="J162" i="2"/>
  <c r="M162" i="2"/>
  <c r="G164" i="2"/>
  <c r="J164" i="2"/>
  <c r="M164" i="2"/>
  <c r="G165" i="2"/>
  <c r="J165" i="2"/>
  <c r="M165" i="2"/>
  <c r="G166" i="2"/>
  <c r="J166" i="2"/>
  <c r="M166" i="2"/>
  <c r="G167" i="2"/>
  <c r="J167" i="2"/>
  <c r="M167" i="2"/>
  <c r="G168" i="2"/>
  <c r="J168" i="2"/>
  <c r="M168" i="2"/>
  <c r="G169" i="2"/>
  <c r="J169" i="2"/>
  <c r="M169" i="2"/>
  <c r="G170" i="2"/>
  <c r="M170" i="2"/>
  <c r="G173" i="2"/>
  <c r="J173" i="2"/>
  <c r="M173" i="2"/>
  <c r="G174" i="2"/>
  <c r="J174" i="2"/>
  <c r="M174" i="2"/>
  <c r="G175" i="2"/>
  <c r="J175" i="2"/>
  <c r="M175" i="2"/>
  <c r="G176" i="2"/>
  <c r="J176" i="2"/>
  <c r="M176" i="2"/>
  <c r="G178" i="2"/>
  <c r="J178" i="2"/>
  <c r="M178" i="2"/>
  <c r="G179" i="2"/>
  <c r="J179" i="2"/>
  <c r="M179" i="2"/>
  <c r="G180" i="2"/>
  <c r="J180" i="2"/>
  <c r="M180" i="2"/>
  <c r="G182" i="2"/>
  <c r="J182" i="2"/>
  <c r="M182" i="2"/>
  <c r="J183" i="2"/>
  <c r="M183" i="2"/>
  <c r="G184" i="2"/>
  <c r="J184" i="2"/>
  <c r="M184" i="2"/>
  <c r="G185" i="2"/>
  <c r="J185" i="2"/>
  <c r="M185" i="2"/>
  <c r="G187" i="2"/>
  <c r="J187" i="2"/>
  <c r="M187" i="2"/>
  <c r="G188" i="2"/>
  <c r="M188" i="2"/>
  <c r="G191" i="2"/>
  <c r="J191" i="2"/>
  <c r="M191" i="2"/>
  <c r="G192" i="2"/>
  <c r="J192" i="2"/>
  <c r="M192" i="2"/>
  <c r="G193" i="2"/>
  <c r="J193" i="2"/>
  <c r="M193" i="2"/>
  <c r="G194" i="2"/>
  <c r="J194" i="2"/>
  <c r="M194" i="2"/>
  <c r="G195" i="2"/>
  <c r="J195" i="2"/>
  <c r="M195" i="2"/>
  <c r="G196" i="2"/>
  <c r="J196" i="2"/>
  <c r="M196" i="2"/>
  <c r="G197" i="2"/>
  <c r="M197" i="2"/>
  <c r="G199" i="2"/>
  <c r="M199" i="2"/>
  <c r="G206" i="2"/>
  <c r="J206" i="2"/>
  <c r="M206" i="2"/>
  <c r="G207" i="2"/>
  <c r="J207" i="2"/>
  <c r="M207" i="2"/>
  <c r="G208" i="2"/>
  <c r="J208" i="2"/>
  <c r="M208" i="2"/>
  <c r="G209" i="2"/>
  <c r="J209" i="2"/>
  <c r="M209" i="2"/>
  <c r="G210" i="2"/>
  <c r="J210" i="2"/>
  <c r="M210" i="2"/>
  <c r="G211" i="2"/>
  <c r="M211" i="2"/>
  <c r="G214" i="2"/>
  <c r="J214" i="2"/>
  <c r="M214" i="2"/>
  <c r="G215" i="2"/>
  <c r="J215" i="2"/>
  <c r="M215" i="2"/>
  <c r="G216" i="2"/>
  <c r="J216" i="2"/>
  <c r="M216" i="2"/>
  <c r="G217" i="2"/>
  <c r="J217" i="2"/>
  <c r="M217" i="2"/>
  <c r="G218" i="2"/>
  <c r="M218" i="2"/>
  <c r="G221" i="2"/>
  <c r="J221" i="2"/>
  <c r="M221" i="2"/>
  <c r="G222" i="2"/>
  <c r="J222" i="2"/>
  <c r="M222" i="2"/>
  <c r="G223" i="2"/>
  <c r="J223" i="2"/>
  <c r="M223" i="2"/>
  <c r="G224" i="2"/>
  <c r="J224" i="2"/>
  <c r="M224" i="2"/>
  <c r="G225" i="2"/>
  <c r="M225" i="2"/>
  <c r="G228" i="2"/>
  <c r="J228" i="2"/>
  <c r="M228" i="2"/>
  <c r="G229" i="2"/>
  <c r="J229" i="2"/>
  <c r="M229" i="2"/>
  <c r="G230" i="2"/>
  <c r="J230" i="2"/>
  <c r="M230" i="2"/>
  <c r="G231" i="2"/>
  <c r="J231" i="2"/>
  <c r="M231" i="2"/>
  <c r="G232" i="2"/>
  <c r="J232" i="2"/>
  <c r="M232" i="2"/>
  <c r="G233" i="2"/>
  <c r="J233" i="2"/>
  <c r="M233" i="2"/>
  <c r="G234" i="2"/>
  <c r="J234" i="2"/>
  <c r="M234" i="2"/>
  <c r="G235" i="2"/>
  <c r="J235" i="2"/>
  <c r="M235" i="2"/>
  <c r="G236" i="2"/>
  <c r="M236" i="2"/>
  <c r="G239" i="2"/>
  <c r="J239" i="2"/>
  <c r="M239" i="2"/>
  <c r="G240" i="2"/>
  <c r="M240" i="2"/>
  <c r="G243" i="2"/>
  <c r="J243" i="2"/>
  <c r="M243" i="2"/>
  <c r="G244" i="2"/>
  <c r="J244" i="2"/>
  <c r="M244" i="2"/>
  <c r="G245" i="2"/>
  <c r="J245" i="2"/>
  <c r="M245" i="2"/>
  <c r="G246" i="2"/>
  <c r="J246" i="2"/>
  <c r="M246" i="2"/>
  <c r="G247" i="2"/>
  <c r="J247" i="2"/>
  <c r="M247" i="2"/>
  <c r="G248" i="2"/>
  <c r="J248" i="2"/>
  <c r="M248" i="2"/>
  <c r="G249" i="2"/>
  <c r="J249" i="2"/>
  <c r="M249" i="2"/>
  <c r="G250" i="2"/>
  <c r="J250" i="2"/>
  <c r="M250" i="2"/>
  <c r="G251" i="2"/>
  <c r="J251" i="2"/>
  <c r="M251" i="2"/>
  <c r="G252" i="2"/>
  <c r="J252" i="2"/>
  <c r="M252" i="2"/>
  <c r="G253" i="2"/>
  <c r="J253" i="2"/>
  <c r="M253" i="2"/>
  <c r="G254" i="2"/>
  <c r="J254" i="2"/>
  <c r="M254" i="2"/>
  <c r="G255" i="2"/>
  <c r="J255" i="2"/>
  <c r="M255" i="2"/>
  <c r="G256" i="2"/>
  <c r="J256" i="2"/>
  <c r="M256" i="2"/>
  <c r="G257" i="2"/>
  <c r="J257" i="2"/>
  <c r="M257" i="2"/>
  <c r="G258" i="2"/>
  <c r="J258" i="2"/>
  <c r="M258" i="2"/>
  <c r="G259" i="2"/>
  <c r="J259" i="2"/>
  <c r="M259" i="2"/>
  <c r="G260" i="2"/>
  <c r="J260" i="2"/>
  <c r="M260" i="2"/>
  <c r="J261" i="2"/>
  <c r="M261" i="2"/>
  <c r="G262" i="2"/>
  <c r="J262" i="2"/>
  <c r="M262" i="2"/>
  <c r="G263" i="2"/>
  <c r="J263" i="2"/>
  <c r="M263" i="2"/>
  <c r="G264" i="2"/>
  <c r="J264" i="2"/>
  <c r="M264" i="2"/>
  <c r="G265" i="2"/>
  <c r="M265" i="2"/>
  <c r="G268" i="2"/>
  <c r="J268" i="2"/>
  <c r="M268" i="2"/>
  <c r="G269" i="2"/>
  <c r="J269" i="2"/>
  <c r="M269" i="2"/>
  <c r="G270" i="2"/>
  <c r="J270" i="2"/>
  <c r="M270" i="2"/>
  <c r="G271" i="2"/>
  <c r="M271" i="2"/>
  <c r="G274" i="2"/>
  <c r="J274" i="2"/>
  <c r="M274" i="2"/>
  <c r="G275" i="2"/>
  <c r="J275" i="2"/>
  <c r="M275" i="2"/>
  <c r="G276" i="2"/>
  <c r="J276" i="2"/>
  <c r="M276" i="2"/>
  <c r="G277" i="2"/>
  <c r="J277" i="2"/>
  <c r="M277" i="2"/>
  <c r="G278" i="2"/>
  <c r="J278" i="2"/>
  <c r="M278" i="2"/>
  <c r="G279" i="2"/>
  <c r="J279" i="2"/>
  <c r="M279" i="2"/>
  <c r="G280" i="2"/>
  <c r="J280" i="2"/>
  <c r="M280" i="2"/>
  <c r="G281" i="2"/>
  <c r="J281" i="2"/>
  <c r="M281" i="2"/>
  <c r="G282" i="2"/>
  <c r="J282" i="2"/>
  <c r="M282" i="2"/>
  <c r="G283" i="2"/>
  <c r="J283" i="2"/>
  <c r="M283" i="2"/>
  <c r="G284" i="2"/>
  <c r="M284" i="2"/>
  <c r="G286" i="2"/>
  <c r="J286" i="2"/>
  <c r="M286" i="2"/>
  <c r="G287" i="2"/>
  <c r="M287" i="2"/>
  <c r="G289" i="2"/>
  <c r="J289" i="2"/>
  <c r="M289" i="2"/>
  <c r="G290" i="2"/>
  <c r="J290" i="2"/>
  <c r="M290" i="2"/>
  <c r="G291" i="2"/>
  <c r="M291" i="2"/>
  <c r="G294" i="2"/>
  <c r="J294" i="2"/>
  <c r="M294" i="2"/>
  <c r="G295" i="2"/>
  <c r="M295" i="2"/>
  <c r="G297" i="2"/>
  <c r="J297" i="2"/>
  <c r="M297" i="2"/>
  <c r="G298" i="2"/>
  <c r="M298" i="2"/>
  <c r="G300" i="2"/>
  <c r="J300" i="2"/>
  <c r="M300" i="2"/>
  <c r="G301" i="2"/>
  <c r="J301" i="2"/>
  <c r="M301" i="2"/>
  <c r="G302" i="2"/>
  <c r="M302" i="2"/>
  <c r="G305" i="2"/>
  <c r="J305" i="2"/>
  <c r="M305" i="2"/>
  <c r="G306" i="2"/>
  <c r="M306" i="2"/>
  <c r="G308" i="2"/>
  <c r="J308" i="2"/>
  <c r="M308" i="2"/>
  <c r="G309" i="2"/>
  <c r="M309" i="2"/>
  <c r="G311" i="2"/>
  <c r="J311" i="2"/>
  <c r="M311" i="2"/>
  <c r="G312" i="2"/>
  <c r="M312" i="2"/>
  <c r="G314" i="2"/>
  <c r="M314" i="2"/>
  <c r="G317" i="2"/>
  <c r="M317" i="2"/>
  <c r="P329" i="2"/>
  <c r="P330" i="2"/>
  <c r="S336" i="2"/>
  <c r="R336" i="2" s="1"/>
  <c r="S337" i="2"/>
  <c r="R337" i="2" s="1"/>
  <c r="S338" i="2"/>
  <c r="R338" i="2" s="1"/>
  <c r="S339" i="2"/>
  <c r="R339" i="2" s="1"/>
  <c r="Q342" i="2"/>
  <c r="S342" i="2"/>
  <c r="G11" i="1"/>
  <c r="J11" i="1"/>
  <c r="M11" i="1"/>
  <c r="G12" i="1"/>
  <c r="J12" i="1"/>
  <c r="M12" i="1"/>
  <c r="J13" i="1"/>
  <c r="M13" i="1"/>
  <c r="G14" i="1"/>
  <c r="M14" i="1"/>
  <c r="Q14" i="1"/>
  <c r="W14" i="1"/>
  <c r="G16" i="1"/>
  <c r="J16" i="1"/>
  <c r="M16" i="1"/>
  <c r="G18" i="1"/>
  <c r="J18" i="1"/>
  <c r="M18" i="1"/>
  <c r="G19" i="1"/>
  <c r="J19" i="1"/>
  <c r="M19" i="1"/>
  <c r="G20" i="1"/>
  <c r="M20" i="1"/>
  <c r="W13" i="1" s="1"/>
  <c r="Q20" i="1"/>
  <c r="G23" i="1"/>
  <c r="J23" i="1"/>
  <c r="M23" i="1"/>
  <c r="G24" i="1"/>
  <c r="J24" i="1"/>
  <c r="M24" i="1"/>
  <c r="G26" i="1"/>
  <c r="J26" i="1"/>
  <c r="M26" i="1"/>
  <c r="G27" i="1"/>
  <c r="J27" i="1"/>
  <c r="M27" i="1"/>
  <c r="G28" i="1"/>
  <c r="M28" i="1"/>
  <c r="W12" i="1" s="1"/>
  <c r="Q28" i="1"/>
  <c r="G30" i="1"/>
  <c r="J30" i="1"/>
  <c r="M30" i="1"/>
  <c r="W20" i="1" s="1"/>
  <c r="Q30" i="1"/>
  <c r="G31" i="1"/>
  <c r="J31" i="1"/>
  <c r="M31" i="1"/>
  <c r="W21" i="1" s="1"/>
  <c r="Q31" i="1"/>
  <c r="G32" i="1"/>
  <c r="M32" i="1"/>
  <c r="G34" i="1"/>
  <c r="J34" i="1"/>
  <c r="M34" i="1"/>
  <c r="O34" i="1"/>
  <c r="P34" i="1"/>
  <c r="Q34" i="1"/>
  <c r="G35" i="1"/>
  <c r="J35" i="1"/>
  <c r="M35" i="1"/>
  <c r="O35" i="1"/>
  <c r="P35" i="1"/>
  <c r="G36" i="1"/>
  <c r="J36" i="1"/>
  <c r="M36" i="1"/>
  <c r="O36" i="1"/>
  <c r="P36" i="1"/>
  <c r="G37" i="1"/>
  <c r="J37" i="1"/>
  <c r="M37" i="1"/>
  <c r="O37" i="1"/>
  <c r="P37" i="1"/>
  <c r="G38" i="1"/>
  <c r="M38" i="1"/>
  <c r="G40" i="1"/>
  <c r="J40" i="1"/>
  <c r="M40" i="1"/>
  <c r="G41" i="1"/>
  <c r="M41" i="1"/>
  <c r="G43" i="1"/>
  <c r="J43" i="1"/>
  <c r="M43" i="1"/>
  <c r="G44" i="1"/>
  <c r="J44" i="1"/>
  <c r="M44" i="1"/>
  <c r="W44" i="1"/>
  <c r="G45" i="1"/>
  <c r="J45" i="1"/>
  <c r="M45" i="1"/>
  <c r="W45" i="1"/>
  <c r="G46" i="1"/>
  <c r="J46" i="1"/>
  <c r="M46" i="1"/>
  <c r="G47" i="1"/>
  <c r="J47" i="1"/>
  <c r="M47" i="1"/>
  <c r="G48" i="1"/>
  <c r="M48" i="1"/>
  <c r="G50" i="1"/>
  <c r="J50" i="1"/>
  <c r="M50" i="1"/>
  <c r="G51" i="1"/>
  <c r="J51" i="1"/>
  <c r="M51" i="1"/>
  <c r="G53" i="1"/>
  <c r="J53" i="1"/>
  <c r="M53" i="1"/>
  <c r="G55" i="1"/>
  <c r="J55" i="1"/>
  <c r="M55" i="1"/>
  <c r="G56" i="1"/>
  <c r="J56" i="1"/>
  <c r="M56" i="1"/>
  <c r="G57" i="1"/>
  <c r="J57" i="1"/>
  <c r="M57" i="1"/>
  <c r="G58" i="1"/>
  <c r="J58" i="1"/>
  <c r="M58" i="1"/>
  <c r="G59" i="1"/>
  <c r="J59" i="1"/>
  <c r="M59" i="1"/>
  <c r="G60" i="1"/>
  <c r="M60" i="1"/>
  <c r="W27" i="1" s="1"/>
  <c r="Q60" i="1"/>
  <c r="G62" i="1"/>
  <c r="J62" i="1"/>
  <c r="M62" i="1"/>
  <c r="G63" i="1"/>
  <c r="J63" i="1"/>
  <c r="M63" i="1"/>
  <c r="G64" i="1"/>
  <c r="J64" i="1"/>
  <c r="M64" i="1"/>
  <c r="G65" i="1"/>
  <c r="J65" i="1"/>
  <c r="M65" i="1"/>
  <c r="G66" i="1"/>
  <c r="J66" i="1"/>
  <c r="M66" i="1"/>
  <c r="G67" i="1"/>
  <c r="M67" i="1"/>
  <c r="Q67" i="1"/>
  <c r="G69" i="1"/>
  <c r="J69" i="1"/>
  <c r="M69" i="1"/>
  <c r="G70" i="1"/>
  <c r="M70" i="1"/>
  <c r="G72" i="1"/>
  <c r="J72" i="1"/>
  <c r="M72" i="1"/>
  <c r="G73" i="1"/>
  <c r="J73" i="1"/>
  <c r="M73" i="1"/>
  <c r="G74" i="1"/>
  <c r="M74" i="1"/>
  <c r="G76" i="1"/>
  <c r="J76" i="1"/>
  <c r="M76" i="1"/>
  <c r="W33" i="1" s="1"/>
  <c r="G77" i="1"/>
  <c r="J77" i="1"/>
  <c r="M77" i="1"/>
  <c r="G78" i="1"/>
  <c r="J78" i="1"/>
  <c r="M78" i="1"/>
  <c r="Y17" i="1" s="1"/>
  <c r="G79" i="1"/>
  <c r="M79" i="1"/>
  <c r="Q79" i="1"/>
  <c r="G81" i="1"/>
  <c r="J81" i="1"/>
  <c r="M81" i="1"/>
  <c r="G82" i="1"/>
  <c r="J82" i="1"/>
  <c r="M82" i="1"/>
  <c r="G83" i="1"/>
  <c r="J83" i="1"/>
  <c r="M83" i="1"/>
  <c r="Y20" i="1" s="1"/>
  <c r="G84" i="1"/>
  <c r="J84" i="1"/>
  <c r="M84" i="1"/>
  <c r="Y16" i="1" s="1"/>
  <c r="Q84" i="1"/>
  <c r="G85" i="1"/>
  <c r="J85" i="1"/>
  <c r="M85" i="1"/>
  <c r="Y19" i="1" s="1"/>
  <c r="G86" i="1"/>
  <c r="J86" i="1"/>
  <c r="M86" i="1"/>
  <c r="G87" i="1"/>
  <c r="J87" i="1"/>
  <c r="M87" i="1"/>
  <c r="G88" i="1"/>
  <c r="M88" i="1"/>
  <c r="G90" i="1"/>
  <c r="M90" i="1"/>
  <c r="G96" i="1"/>
  <c r="J96" i="1"/>
  <c r="M96" i="1"/>
  <c r="W22" i="1" s="1"/>
  <c r="Q96" i="1"/>
  <c r="G97" i="1"/>
  <c r="M97" i="1"/>
  <c r="G99" i="1"/>
  <c r="J99" i="1"/>
  <c r="M99" i="1"/>
  <c r="G100" i="1"/>
  <c r="J100" i="1"/>
  <c r="M100" i="1"/>
  <c r="G101" i="1"/>
  <c r="J101" i="1"/>
  <c r="M101" i="1"/>
  <c r="G102" i="1"/>
  <c r="J102" i="1"/>
  <c r="M102" i="1"/>
  <c r="G103" i="1"/>
  <c r="M103" i="1"/>
  <c r="Q103" i="1"/>
  <c r="G105" i="1"/>
  <c r="J105" i="1"/>
  <c r="M105" i="1"/>
  <c r="G106" i="1"/>
  <c r="J106" i="1"/>
  <c r="M106" i="1"/>
  <c r="G107" i="1"/>
  <c r="J107" i="1"/>
  <c r="M107" i="1"/>
  <c r="G108" i="1"/>
  <c r="J108" i="1"/>
  <c r="M108" i="1"/>
  <c r="G109" i="1"/>
  <c r="M109" i="1"/>
  <c r="W31" i="1" s="1"/>
  <c r="Q109" i="1"/>
  <c r="J111" i="1"/>
  <c r="M111" i="1"/>
  <c r="Q111" i="1"/>
  <c r="G112" i="1"/>
  <c r="J112" i="1"/>
  <c r="M112" i="1"/>
  <c r="G113" i="1"/>
  <c r="J113" i="1"/>
  <c r="M113" i="1"/>
  <c r="G114" i="1"/>
  <c r="J114" i="1"/>
  <c r="M114" i="1"/>
  <c r="G115" i="1"/>
  <c r="J115" i="1"/>
  <c r="M115" i="1"/>
  <c r="G116" i="1"/>
  <c r="M116" i="1"/>
  <c r="M118" i="1"/>
  <c r="G119" i="1"/>
  <c r="J119" i="1"/>
  <c r="M119" i="1"/>
  <c r="G120" i="1"/>
  <c r="M120" i="1"/>
  <c r="G122" i="1"/>
  <c r="J122" i="1"/>
  <c r="M122" i="1"/>
  <c r="G123" i="1"/>
  <c r="M123" i="1"/>
  <c r="W30" i="1" s="1"/>
  <c r="Q123" i="1"/>
  <c r="G125" i="1"/>
  <c r="J125" i="1"/>
  <c r="M125" i="1"/>
  <c r="G126" i="1"/>
  <c r="M126" i="1"/>
  <c r="G128" i="1"/>
  <c r="M128" i="1"/>
  <c r="G136" i="1"/>
  <c r="J136" i="1"/>
  <c r="M136" i="1"/>
  <c r="G137" i="1"/>
  <c r="J137" i="1"/>
  <c r="M137" i="1"/>
  <c r="G138" i="1"/>
  <c r="J138" i="1"/>
  <c r="M138" i="1"/>
  <c r="G140" i="1"/>
  <c r="J140" i="1"/>
  <c r="M140" i="1"/>
  <c r="G141" i="1"/>
  <c r="J141" i="1"/>
  <c r="M141" i="1"/>
  <c r="G142" i="1"/>
  <c r="J142" i="1"/>
  <c r="M142" i="1"/>
  <c r="G144" i="1"/>
  <c r="J144" i="1"/>
  <c r="M144" i="1"/>
  <c r="J145" i="1"/>
  <c r="M145" i="1"/>
  <c r="J146" i="1"/>
  <c r="M146" i="1"/>
  <c r="G148" i="1"/>
  <c r="J148" i="1"/>
  <c r="M148" i="1"/>
  <c r="G149" i="1"/>
  <c r="J149" i="1"/>
  <c r="M149" i="1"/>
  <c r="G150" i="1"/>
  <c r="J150" i="1"/>
  <c r="M150" i="1"/>
  <c r="G151" i="1"/>
  <c r="J151" i="1"/>
  <c r="M151" i="1"/>
  <c r="G152" i="1"/>
  <c r="J152" i="1"/>
  <c r="M152" i="1"/>
  <c r="G153" i="1"/>
  <c r="J153" i="1"/>
  <c r="G154" i="1"/>
  <c r="M154" i="1"/>
  <c r="W35" i="1" s="1"/>
  <c r="G157" i="1"/>
  <c r="J157" i="1"/>
  <c r="M157" i="1"/>
  <c r="G158" i="1"/>
  <c r="J158" i="1"/>
  <c r="M158" i="1"/>
  <c r="G159" i="1"/>
  <c r="J159" i="1"/>
  <c r="M159" i="1"/>
  <c r="G160" i="1"/>
  <c r="J160" i="1"/>
  <c r="M160" i="1"/>
  <c r="G161" i="1"/>
  <c r="J161" i="1"/>
  <c r="M161" i="1"/>
  <c r="G162" i="1"/>
  <c r="J162" i="1"/>
  <c r="M162" i="1"/>
  <c r="G164" i="1"/>
  <c r="J164" i="1"/>
  <c r="M164" i="1"/>
  <c r="G165" i="1"/>
  <c r="J165" i="1"/>
  <c r="M165" i="1"/>
  <c r="G166" i="1"/>
  <c r="J166" i="1"/>
  <c r="M166" i="1"/>
  <c r="G167" i="1"/>
  <c r="J167" i="1"/>
  <c r="M167" i="1"/>
  <c r="G168" i="1"/>
  <c r="J168" i="1"/>
  <c r="M168" i="1"/>
  <c r="G169" i="1"/>
  <c r="J169" i="1"/>
  <c r="M169" i="1"/>
  <c r="G170" i="1"/>
  <c r="M170" i="1"/>
  <c r="G173" i="1"/>
  <c r="J173" i="1"/>
  <c r="M173" i="1"/>
  <c r="G174" i="1"/>
  <c r="J174" i="1"/>
  <c r="M174" i="1"/>
  <c r="G175" i="1"/>
  <c r="J175" i="1"/>
  <c r="M175" i="1"/>
  <c r="G176" i="1"/>
  <c r="J176" i="1"/>
  <c r="M176" i="1"/>
  <c r="G178" i="1"/>
  <c r="J178" i="1"/>
  <c r="M178" i="1"/>
  <c r="G179" i="1"/>
  <c r="J179" i="1"/>
  <c r="M179" i="1"/>
  <c r="G180" i="1"/>
  <c r="J180" i="1"/>
  <c r="M180" i="1"/>
  <c r="G182" i="1"/>
  <c r="J182" i="1"/>
  <c r="M182" i="1"/>
  <c r="G184" i="1"/>
  <c r="J184" i="1"/>
  <c r="M184" i="1"/>
  <c r="G185" i="1"/>
  <c r="J185" i="1"/>
  <c r="M185" i="1"/>
  <c r="G187" i="1"/>
  <c r="J187" i="1"/>
  <c r="M187" i="1"/>
  <c r="G188" i="1"/>
  <c r="M188" i="1"/>
  <c r="G191" i="1"/>
  <c r="J191" i="1"/>
  <c r="M191" i="1"/>
  <c r="G192" i="1"/>
  <c r="J192" i="1"/>
  <c r="M192" i="1"/>
  <c r="G193" i="1"/>
  <c r="J193" i="1"/>
  <c r="M193" i="1"/>
  <c r="G194" i="1"/>
  <c r="J194" i="1"/>
  <c r="M194" i="1"/>
  <c r="G195" i="1"/>
  <c r="J195" i="1"/>
  <c r="M195" i="1"/>
  <c r="G196" i="1"/>
  <c r="J196" i="1"/>
  <c r="M196" i="1"/>
  <c r="G197" i="1"/>
  <c r="M197" i="1"/>
  <c r="G199" i="1"/>
  <c r="M199" i="1"/>
  <c r="G206" i="1"/>
  <c r="J206" i="1"/>
  <c r="M206" i="1"/>
  <c r="G207" i="1"/>
  <c r="J207" i="1"/>
  <c r="M207" i="1"/>
  <c r="G208" i="1"/>
  <c r="J208" i="1"/>
  <c r="M208" i="1"/>
  <c r="G209" i="1"/>
  <c r="J209" i="1"/>
  <c r="M209" i="1"/>
  <c r="G210" i="1"/>
  <c r="J210" i="1"/>
  <c r="M210" i="1"/>
  <c r="G211" i="1"/>
  <c r="J211" i="1"/>
  <c r="M211" i="1"/>
  <c r="G212" i="1"/>
  <c r="M212" i="1"/>
  <c r="Q212" i="1"/>
  <c r="G215" i="1"/>
  <c r="J215" i="1"/>
  <c r="M215" i="1"/>
  <c r="G216" i="1"/>
  <c r="J216" i="1"/>
  <c r="M216" i="1"/>
  <c r="G217" i="1"/>
  <c r="J217" i="1"/>
  <c r="M217" i="1"/>
  <c r="G218" i="1"/>
  <c r="J218" i="1"/>
  <c r="M218" i="1"/>
  <c r="G219" i="1"/>
  <c r="M219" i="1"/>
  <c r="G222" i="1"/>
  <c r="J222" i="1"/>
  <c r="M222" i="1"/>
  <c r="G223" i="1"/>
  <c r="J223" i="1"/>
  <c r="M223" i="1"/>
  <c r="G224" i="1"/>
  <c r="J224" i="1"/>
  <c r="M224" i="1"/>
  <c r="G225" i="1"/>
  <c r="J225" i="1"/>
  <c r="M225" i="1"/>
  <c r="G226" i="1"/>
  <c r="M226" i="1"/>
  <c r="G229" i="1"/>
  <c r="J229" i="1"/>
  <c r="M229" i="1"/>
  <c r="G230" i="1"/>
  <c r="J230" i="1"/>
  <c r="M230" i="1"/>
  <c r="G231" i="1"/>
  <c r="J231" i="1"/>
  <c r="M231" i="1"/>
  <c r="G232" i="1"/>
  <c r="J232" i="1"/>
  <c r="M232" i="1"/>
  <c r="G233" i="1"/>
  <c r="J233" i="1"/>
  <c r="M233" i="1"/>
  <c r="G234" i="1"/>
  <c r="J234" i="1"/>
  <c r="M234" i="1"/>
  <c r="G235" i="1"/>
  <c r="J235" i="1"/>
  <c r="M235" i="1"/>
  <c r="G236" i="1"/>
  <c r="J236" i="1"/>
  <c r="M236" i="1"/>
  <c r="G237" i="1"/>
  <c r="M237" i="1"/>
  <c r="G240" i="1"/>
  <c r="J240" i="1"/>
  <c r="M240" i="1"/>
  <c r="G241" i="1"/>
  <c r="M241" i="1"/>
  <c r="G244" i="1"/>
  <c r="J244" i="1"/>
  <c r="M244" i="1"/>
  <c r="G245" i="1"/>
  <c r="J245" i="1"/>
  <c r="M245" i="1"/>
  <c r="G246" i="1"/>
  <c r="J246" i="1"/>
  <c r="M246" i="1"/>
  <c r="G247" i="1"/>
  <c r="J247" i="1"/>
  <c r="M247" i="1"/>
  <c r="G248" i="1"/>
  <c r="J248" i="1"/>
  <c r="M248" i="1"/>
  <c r="G249" i="1"/>
  <c r="J249" i="1"/>
  <c r="M249" i="1"/>
  <c r="G250" i="1"/>
  <c r="J250" i="1"/>
  <c r="M250" i="1"/>
  <c r="G251" i="1"/>
  <c r="J251" i="1"/>
  <c r="M251" i="1"/>
  <c r="G252" i="1"/>
  <c r="J252" i="1"/>
  <c r="M252" i="1"/>
  <c r="G253" i="1"/>
  <c r="J253" i="1"/>
  <c r="M253" i="1"/>
  <c r="G254" i="1"/>
  <c r="J254" i="1"/>
  <c r="M254" i="1"/>
  <c r="G255" i="1"/>
  <c r="J255" i="1"/>
  <c r="M255" i="1"/>
  <c r="G256" i="1"/>
  <c r="J256" i="1"/>
  <c r="M256" i="1"/>
  <c r="G257" i="1"/>
  <c r="J257" i="1"/>
  <c r="M257" i="1"/>
  <c r="G258" i="1"/>
  <c r="J258" i="1"/>
  <c r="M258" i="1"/>
  <c r="G259" i="1"/>
  <c r="J259" i="1"/>
  <c r="M259" i="1"/>
  <c r="J260" i="1"/>
  <c r="M260" i="1"/>
  <c r="G261" i="1"/>
  <c r="J261" i="1"/>
  <c r="M261" i="1"/>
  <c r="G262" i="1"/>
  <c r="J262" i="1"/>
  <c r="M262" i="1"/>
  <c r="G263" i="1"/>
  <c r="J263" i="1"/>
  <c r="M263" i="1"/>
  <c r="G264" i="1"/>
  <c r="M264" i="1"/>
  <c r="G267" i="1"/>
  <c r="J267" i="1"/>
  <c r="M267" i="1"/>
  <c r="G268" i="1"/>
  <c r="J268" i="1"/>
  <c r="M268" i="1"/>
  <c r="G269" i="1"/>
  <c r="J269" i="1"/>
  <c r="M269" i="1"/>
  <c r="G270" i="1"/>
  <c r="M270" i="1"/>
  <c r="G273" i="1"/>
  <c r="J273" i="1"/>
  <c r="M273" i="1"/>
  <c r="G274" i="1"/>
  <c r="J274" i="1"/>
  <c r="M274" i="1"/>
  <c r="G275" i="1"/>
  <c r="J275" i="1"/>
  <c r="M275" i="1"/>
  <c r="G276" i="1"/>
  <c r="J276" i="1"/>
  <c r="M276" i="1"/>
  <c r="G277" i="1"/>
  <c r="J277" i="1"/>
  <c r="M277" i="1"/>
  <c r="G278" i="1"/>
  <c r="J278" i="1"/>
  <c r="M278" i="1"/>
  <c r="G279" i="1"/>
  <c r="J279" i="1"/>
  <c r="M279" i="1"/>
  <c r="G280" i="1"/>
  <c r="J280" i="1"/>
  <c r="M280" i="1"/>
  <c r="G281" i="1"/>
  <c r="J281" i="1"/>
  <c r="M281" i="1"/>
  <c r="G282" i="1"/>
  <c r="J282" i="1"/>
  <c r="M282" i="1"/>
  <c r="G283" i="1"/>
  <c r="J283" i="1"/>
  <c r="M283" i="1"/>
  <c r="G284" i="1"/>
  <c r="J284" i="1"/>
  <c r="M284" i="1"/>
  <c r="G285" i="1"/>
  <c r="J285" i="1"/>
  <c r="M285" i="1"/>
  <c r="G286" i="1"/>
  <c r="M286" i="1"/>
  <c r="G288" i="1"/>
  <c r="J288" i="1"/>
  <c r="M288" i="1"/>
  <c r="G289" i="1"/>
  <c r="M289" i="1"/>
  <c r="G291" i="1"/>
  <c r="J291" i="1"/>
  <c r="M291" i="1"/>
  <c r="G292" i="1"/>
  <c r="J292" i="1"/>
  <c r="M292" i="1"/>
  <c r="G293" i="1"/>
  <c r="M293" i="1"/>
  <c r="G296" i="1"/>
  <c r="J296" i="1"/>
  <c r="M296" i="1"/>
  <c r="G297" i="1"/>
  <c r="M297" i="1"/>
  <c r="G299" i="1"/>
  <c r="J299" i="1"/>
  <c r="M299" i="1"/>
  <c r="G300" i="1"/>
  <c r="M300" i="1"/>
  <c r="G302" i="1"/>
  <c r="J302" i="1"/>
  <c r="M302" i="1"/>
  <c r="G303" i="1"/>
  <c r="J303" i="1"/>
  <c r="M303" i="1"/>
  <c r="G304" i="1"/>
  <c r="M304" i="1"/>
  <c r="G307" i="1"/>
  <c r="J307" i="1"/>
  <c r="M307" i="1"/>
  <c r="G308" i="1"/>
  <c r="M308" i="1"/>
  <c r="G310" i="1"/>
  <c r="J310" i="1"/>
  <c r="M310" i="1"/>
  <c r="G311" i="1"/>
  <c r="M311" i="1"/>
  <c r="G313" i="1"/>
  <c r="J313" i="1"/>
  <c r="M313" i="1"/>
  <c r="G314" i="1"/>
  <c r="M314" i="1"/>
  <c r="G316" i="1"/>
  <c r="M316" i="1"/>
  <c r="G319" i="1"/>
  <c r="M319" i="1"/>
  <c r="Q324" i="1"/>
  <c r="Q325" i="1"/>
  <c r="T331" i="1"/>
  <c r="S331" i="1" s="1"/>
  <c r="T332" i="1"/>
  <c r="S332" i="1" s="1"/>
  <c r="T333" i="1"/>
  <c r="S333" i="1" s="1"/>
  <c r="T334" i="1"/>
  <c r="S334" i="1" s="1"/>
  <c r="T337" i="1"/>
  <c r="E341" i="1"/>
  <c r="E342" i="1"/>
  <c r="E343" i="1"/>
  <c r="E345" i="1"/>
  <c r="E347" i="1"/>
  <c r="E348" i="1"/>
  <c r="E349" i="1"/>
  <c r="E350" i="1"/>
  <c r="E351" i="1"/>
  <c r="E352" i="1"/>
  <c r="E354" i="1"/>
  <c r="E356" i="1"/>
  <c r="E357" i="1"/>
  <c r="E359" i="1"/>
  <c r="E360" i="1"/>
  <c r="E362" i="1"/>
  <c r="E364" i="1"/>
  <c r="E374" i="1"/>
  <c r="E375" i="1"/>
  <c r="E376" i="1"/>
  <c r="B4" i="7"/>
  <c r="B5" i="7"/>
  <c r="E11" i="7"/>
  <c r="D11" i="7"/>
  <c r="E12" i="7"/>
  <c r="D12" i="7"/>
  <c r="E13" i="7"/>
  <c r="D13" i="7"/>
  <c r="E14" i="7"/>
  <c r="D14" i="7"/>
  <c r="E15" i="7"/>
  <c r="D15" i="7"/>
  <c r="C16" i="7"/>
  <c r="D16" i="7"/>
  <c r="E16" i="7"/>
  <c r="A3" i="23"/>
  <c r="C3" i="23"/>
  <c r="A4" i="23"/>
  <c r="C4" i="23"/>
  <c r="G17" i="23"/>
  <c r="G18" i="23"/>
  <c r="G19" i="23"/>
  <c r="G4" i="26"/>
  <c r="I4" i="26"/>
  <c r="G5" i="26"/>
  <c r="I5" i="26"/>
  <c r="I6" i="26"/>
  <c r="I7" i="26"/>
  <c r="I11" i="26"/>
  <c r="W23" i="1" l="1"/>
  <c r="W25" i="1"/>
  <c r="W28" i="1"/>
  <c r="W19" i="1"/>
  <c r="Q35" i="1"/>
  <c r="Q36" i="1" s="1"/>
  <c r="Y15" i="1"/>
  <c r="Y18" i="1"/>
  <c r="S337" i="1"/>
  <c r="W16" i="1"/>
  <c r="W18" i="1"/>
  <c r="W46" i="1"/>
  <c r="R342" i="2"/>
  <c r="R342" i="5"/>
  <c r="R329" i="15"/>
  <c r="R342" i="14"/>
  <c r="R342" i="13"/>
</calcChain>
</file>

<file path=xl/sharedStrings.xml><?xml version="1.0" encoding="utf-8"?>
<sst xmlns="http://schemas.openxmlformats.org/spreadsheetml/2006/main" count="5163" uniqueCount="962">
  <si>
    <r>
      <t>بالمتر الطولى :</t>
    </r>
    <r>
      <rPr>
        <sz val="10"/>
        <rFont val="Arial"/>
        <family val="2"/>
      </rPr>
      <t xml:space="preserve"> توريد و تركيب مواسير صرف upvc  قطر 4/3 بوصه لزوم صرف أجهزة التكييف و البند يشمل كل ما يلزم لأنهاء العمال على الوجه الكمل و حسب أصول الصناعة و تعليمات المهندس المشرف و المواصفات الفنية مما جميعة .</t>
    </r>
  </si>
  <si>
    <r>
      <t>بالمقطوعية :</t>
    </r>
    <r>
      <rPr>
        <sz val="10"/>
        <rFont val="Arial"/>
        <family val="2"/>
      </rPr>
      <t xml:space="preserve"> توريد و تركيب و بناء غرفة تفتيش بالطوب الأسمنتى سمك طوبة واحدة بمونة الأسمنت و الرمل بنسبة 1:3 فوق فرشة من الخرسانة الأسمنتيه سمكها 30 سم مكونة من 1م3 زلط : 1/2 م3 رمل : 300 كجم اسمنت بما فى ذلك توريد و تركيب غطاء من النوع الثقيل من الحديد الزهر . طبقاً لمل هو موجود بالمحططات .</t>
    </r>
  </si>
  <si>
    <t xml:space="preserve">غرفة تفتيش 60×60 سم بعمق حسب الرسومات </t>
  </si>
  <si>
    <t>6-1</t>
  </si>
  <si>
    <t>إجمالى أعمال الصرف</t>
  </si>
  <si>
    <t>رابعاً : أعمال الحريق</t>
  </si>
  <si>
    <t>توريد و تركيب مواسير سيملس أسود ضغط 40 لشبكة الحريق كامل مما جميعة و محمل عليها القطع و الحوامل و الأجربه و الإختبارات و التسليم للمهندس الم</t>
  </si>
  <si>
    <t>مواسير 40 مم</t>
  </si>
  <si>
    <t>مواسير 75 مم</t>
  </si>
  <si>
    <t xml:space="preserve">مواسير 100 مم </t>
  </si>
  <si>
    <t>توريد و تركيب حنفيه حريق 65 مم طبقاً لما هو موجود بالمخططات و طبقاً للمواصفات و لأصول الصناعة .</t>
  </si>
  <si>
    <t>توريد و تركيب صندوق حريق من نوعيه معتمده مع خرطوم حريق 30 متر مع طفاية حريق طبقاً لما هو بالمخططات و طبقاً للمواصفات و أصول الصناعة .</t>
  </si>
  <si>
    <t>A3521</t>
  </si>
  <si>
    <t>C3522</t>
  </si>
  <si>
    <t>A3542</t>
  </si>
  <si>
    <t>1X70</t>
  </si>
  <si>
    <t>%</t>
  </si>
  <si>
    <t>بالمتر المكعب حفر و نقل المخلفات في تربة عادية</t>
  </si>
  <si>
    <t>بالمتر المكعب حفر و نقل المخلفات في تربة صخرية</t>
  </si>
  <si>
    <r>
      <t>بالم</t>
    </r>
    <r>
      <rPr>
        <sz val="10"/>
        <rFont val="Arial"/>
        <family val="2"/>
      </rPr>
      <t>تر الطولى : توريد و تركيب هاندريل من قطاعات حديد الفورفورجيه و كوبسته خشب قرو لزوم السلم الداخلى للشقق المستويين و الفئة تشمل كل ما يلزم للتثبيت الجيد و الدهان و نهو العمل على أكمل وجه و طبقاً لتعليمات المهندس المشرف و الرسومات و أصول الصناعة و المواصفات القياسية المصرية مما جميعه بالمتر الطولى .</t>
    </r>
  </si>
  <si>
    <t>إجمالى الأعمال المعدنية</t>
  </si>
  <si>
    <t>أولاً : الأجهزة الصحية</t>
  </si>
  <si>
    <t xml:space="preserve"> يشمل السعر التوريد و التركيب للأجهزة الصحية و محمل على البند مواسير الصرف و التغذية ( ايسلون ) داخل الحمامات و المطابخ من البولى بروبلين ماركة باننجر أو اكوثيرم أو ما يماثلها بحيث لا يقل قطر الماسورة عن 3/4 بوصة للتغذية و القطع الخارجية و المسننة و المحابس و التهوية اللازمة بالدور الأرضى . </t>
  </si>
  <si>
    <t>جميع الأجهزة و الأكسسوارات من انتاج شركة ايديال ستاندرد و باللون الأبيض او ما يمثلها و الخلاطات أيديال ستاندرد و يجب اعتماد العينات قبل التوريد.</t>
  </si>
  <si>
    <t xml:space="preserve">مرحاض غرفة نوم رئيسية كونيكا ( كود - 1121-G ) </t>
  </si>
  <si>
    <t xml:space="preserve">مرحاض غلافة نوم متكررة كيميرا ( كود - 0221-G ) </t>
  </si>
  <si>
    <t xml:space="preserve">مرحاض غرفة خادمة طراز طيبة - شركة كليوباترا </t>
  </si>
  <si>
    <t>1-1</t>
  </si>
  <si>
    <t>1-2</t>
  </si>
  <si>
    <t>1-3</t>
  </si>
  <si>
    <t>مقطوعية</t>
  </si>
  <si>
    <r>
      <t>بالمتر الطولى :</t>
    </r>
    <r>
      <rPr>
        <sz val="10"/>
        <rFont val="Arial"/>
        <family val="2"/>
      </rPr>
      <t xml:space="preserve"> توريد وتركيب شريط رخام أخضر هندى سمك 2سم و بعرض 10سم فى الأماكن الموضحة بالبند السابق رقم 23 ( قد يصل العرض إلى 25سم فى واجهة حوائط المصاعد ) يلصق بمونة مكونة من 300 كجم اسمنت بورتلاندى عادى / م3 رمل والفئة تشمل الجلاء والتلميع والصقل والس</t>
    </r>
  </si>
  <si>
    <r>
      <t>بالمتر المسطح :</t>
    </r>
    <r>
      <rPr>
        <sz val="10"/>
        <rFont val="Arial"/>
        <family val="2"/>
      </rPr>
      <t xml:space="preserve"> توريد وتركيب كولسترا جبسية لزوم تغطية الفتحات المطلة علي الفراغ الداخلي </t>
    </r>
  </si>
  <si>
    <r>
      <t>بالعدد :</t>
    </r>
    <r>
      <rPr>
        <sz val="10"/>
        <rFont val="Arial"/>
        <family val="2"/>
      </rPr>
      <t xml:space="preserve"> توريد وعمل كوابيل جبسية بالواجهات الخارجية </t>
    </r>
  </si>
  <si>
    <t>بالمتر الطولي: توريد وعمل كرانيش جبسية داخلية لزوم الشقق داخل غرف النوم والريسيبشن بإرتفاع 15سم والبند يشمل كافة ما يلزم لنهو العمل طبقاً لتعليمات المهندس المشرف والمواصفات القياسية المصرية وأصول الصناعة مما جميعة بالمتر الطولى.</t>
  </si>
  <si>
    <r>
      <t>بالمتر المسطح :</t>
    </r>
    <r>
      <rPr>
        <sz val="10"/>
        <rFont val="Arial"/>
        <family val="2"/>
      </rPr>
      <t xml:space="preserve"> توريد وتركيب كولسترا جبسية لزوم تغطية الفتحات المطلة علي الفراغ الداخلي والفئة تشمل كافة ما يلزم لنهو العمل طبقاً لتعليمات المهندس المشرف والمواصفات القياسية المصرية وأصول الصناعة مما جميعة بالمتر الطولى.</t>
    </r>
  </si>
  <si>
    <r>
      <t>بالعدد :</t>
    </r>
    <r>
      <rPr>
        <sz val="10"/>
        <rFont val="Arial"/>
        <family val="2"/>
      </rPr>
      <t xml:space="preserve"> توريد و تركيب محبس سكينه من عينة معتمدة و طبقاً للمواصفات المعتمدة بالمشروع و البند يشمل كل ما يلزم لإنهاء الأعمال حسب أصول الصناعة و المواصفات و تعليمات المهندس المشرف مما جميعه طبقاً لما هو بالمخططات .</t>
    </r>
  </si>
  <si>
    <r>
      <t>بالمتر الطولى :</t>
    </r>
    <r>
      <rPr>
        <sz val="10"/>
        <rFont val="Arial"/>
        <family val="2"/>
      </rPr>
      <t xml:space="preserve"> توريد وتركيب معابر من رخام أخضر هندى سمك 2سم و عرض 30سم أمام ابواب الوحدات مع لف الحرف العلوى الخارجى للمعبر والفئة تشمل الصقل والجلاء والتلميع والسقية وكل ما بلزم لنهو الاعمال على أكمل وجة وطبقاً لتعليمات المهندس المشرف وللمواصفات المصرية القياسية وأصول الصناعة مما جميعة بالمتر الطولى.</t>
    </r>
  </si>
  <si>
    <r>
      <t>بالمقطوعية :</t>
    </r>
    <r>
      <rPr>
        <sz val="10"/>
        <rFont val="Arial"/>
        <family val="2"/>
      </rPr>
      <t xml:space="preserve"> توريد و تركيب و اختبار حوض غسيل ايدى من انتاج شركة ايديال ستاندرد طبقاً للعينة المعتمدة بالموقع من الصينى المطلى  كامل بالخلاط و محبس الزاوية و طبقاً للمواصفات المعتمدة بالمشروع و البند يشمل توريد و تركيب طابق و سيفون هانز جروهى و توصيلات التغذية الساخن و البارد و توصيلات الصرف و محابس الزاوية عدد 2 محبس طبقاً للعينة المعتمدة و جميع الإكسسوارات و النواكل و تركيب الخلاط  ايديال ستاندرد أو مايماثلة طبقاً للعينة المعتمدة بالموقع كل ما يلزم لأنهاء العمال حسب أصول الصناعة .</t>
    </r>
  </si>
  <si>
    <t>إجمالى الأجهزة الصحية</t>
  </si>
  <si>
    <t>ثانياً : أعمال المياة</t>
  </si>
  <si>
    <t xml:space="preserve">مواسير قطر 0.75 بوصة </t>
  </si>
  <si>
    <t xml:space="preserve">م.ط </t>
  </si>
  <si>
    <t xml:space="preserve">مواسير قطر 1 بوصة </t>
  </si>
  <si>
    <t xml:space="preserve">مواسير قطر 1.25 بوصة </t>
  </si>
  <si>
    <t>1-4</t>
  </si>
  <si>
    <t>مواسير قطر 1.5 بوصة</t>
  </si>
  <si>
    <t>1-5</t>
  </si>
  <si>
    <t>الكمية المنفذة حتى تاريخة</t>
  </si>
  <si>
    <t>فرق سعر توريد و تركيب مرحاض ديورفيت موديل ديلاركو كامل بالدش الداخلى و صندوق الطرد و السيديلى و شاسية التثبيت بدلا من مرحاض ايديال استاندر موديل كونيا</t>
  </si>
  <si>
    <t>فرق سعر توريد و تركيب محبس دفن ماركة باتتجر بدلا من محبس دفن ماركة جروهى</t>
  </si>
  <si>
    <t>بالمتر الطولى فرق سعر توريد و تركيب درابزين حديد ارتفاع  38سم شامل الكوبستة و الدهان</t>
  </si>
  <si>
    <t xml:space="preserve">فرق سعر توريد و تركيب علب قطاع 10 ×10 سم شامل كافة مايلزم </t>
  </si>
  <si>
    <t>بالمتر الطولى فرق سعر توريد و تركيب درابزين للسلالم الخارجية</t>
  </si>
  <si>
    <t>بالمتر الطولى توريد و تركيب مواسير فريون داخل مواسير بلاستك شامل كافة الاعمال المعدنية</t>
  </si>
  <si>
    <t xml:space="preserve">بالمقطوعية تقطيع زراجين متبقية من اعمال خرسانة سابقة </t>
  </si>
  <si>
    <t>فرق توريد خلاط دش الاتحاد عن خلاط يوربا لحمام المربية</t>
  </si>
  <si>
    <r>
      <t>بالمقطوعية :</t>
    </r>
    <r>
      <rPr>
        <sz val="10"/>
        <rFont val="Arial"/>
        <family val="2"/>
      </rPr>
      <t xml:space="preserve"> توريد و تركيب و اختبار حوض غسيل ايدى من انتاج شركة ايديال ستاندرد طبقاً للعينة المعتمدة بالموقع من الصينى المطلى  كامل بالخلاط و محبس الزاوية و طبقاً للمواصفات المعتمدة بالمشروع و البند يشمل توريد و تركيب طابق و سيفون هانز جروهى و توصيلات الت</t>
    </r>
  </si>
  <si>
    <r>
      <t>بالمقطوعية :</t>
    </r>
    <r>
      <rPr>
        <sz val="10"/>
        <rFont val="Arial"/>
        <family val="2"/>
      </rPr>
      <t xml:space="preserve"> توريد و تركيب و إختبار بانيو من الإكلريك أو الصينى كاملاً بالخلاط و المسطرة من إنتاج شركة ايديال ستاندرد و من عينة معتمده و طبقاً للمواصفات الفنية المعتمدة بالمشروع و البند يشمل توريد و تركيب جميع المشتملات من طابق و فائض و جميع توصيلات الصرف</t>
    </r>
  </si>
  <si>
    <r>
      <t>بالمقطوعية :</t>
    </r>
    <r>
      <rPr>
        <sz val="10"/>
        <rFont val="Arial"/>
        <family val="2"/>
      </rPr>
      <t xml:space="preserve"> توريد و تركيب و اختبار بانيو قدم من الأكليرك أو الصينى مقاس 80×80 سم كاملا بالخلاط من انتاج شركة ايديال ستاندرد ( كود 80×118 T ) و من عينة معتمدة و الخلاط سيرافليكس 
( كود- 3300 G ) و مجموعة دش ( الخرطوم + السماعة + المسطرة ) ( كود 6114 - G )</t>
    </r>
  </si>
  <si>
    <r>
      <t>بالمقطوعية :</t>
    </r>
    <r>
      <rPr>
        <sz val="10"/>
        <rFont val="Arial"/>
        <family val="2"/>
      </rPr>
      <t xml:space="preserve"> توريد و تركيب حوض مطبخ من الاستنلس ستيل طبقاً للعينة المعتمدة بالموقع بجميع مشتملاتة بطابق و سيفون و السعر يشمل جميع وصلات التغذية بالمياه الساخنة و الباردة و وصلات الصرف و تركيب الخلاط طبقاً للعينة المعتمدة و طبقاً للمواصفات المعتمدة بالمشرو</t>
    </r>
  </si>
  <si>
    <r>
      <t>بالمتر المسطح :</t>
    </r>
    <r>
      <rPr>
        <sz val="10"/>
        <rFont val="Arial"/>
        <family val="2"/>
      </rPr>
      <t xml:space="preserve"> توريد و تركيب حوائط من السيراميك إنتاج كيلواباترا أو الجوهرة أو ما يماثلها فى الجودة لزوم حوائط المطابخ و الحمامات على ان يكون سعر التوريد فى حدود 30 جنية شامل الضريبة والنقل ومن عينة معتمدة من قبل المهندس المشرف والفئة تشمل كل ما يلزم لنهو العمل طبقاً لأصول الصناعة والمواصفات القياسية المصرية مما جميعة بالمتر المسطح.</t>
    </r>
  </si>
  <si>
    <r>
      <t xml:space="preserve">بالمتر المسطح : </t>
    </r>
    <r>
      <rPr>
        <sz val="10"/>
        <rFont val="Arial"/>
        <family val="2"/>
      </rPr>
      <t>توريد و تركيب أرضيات من السيراميك إنتاج كيلواباترا أو الجوهرة أو ما يماثلها فى الجودة لزوم حوائط المطابخ و الحمامات على ان يكون سعر التوريد فى حدود 30 جنية شامل الضريبة والنقل ومن عينة معتمدة من قبل المهندس المشرف والفئة تشمل كل ما يلزم لنهو العمل طبقاً لأصول الصناعة والمواصفات القياسية المصرية مما جميعة بالمتر المسطح.</t>
    </r>
  </si>
  <si>
    <r>
      <t xml:space="preserve">بالمتر المسطح : </t>
    </r>
    <r>
      <rPr>
        <sz val="10"/>
        <rFont val="Arial"/>
        <family val="2"/>
      </rPr>
      <t>توريد و تركيب قرميد محلى من إنتاج شركة كيماويات البناء الحديث أو ما يماثلة من أجود الأنواع و التركيب على الأسطح الخرسانية االمائلة مع تسوية السطح بإستخدام علفات من الخشب ( مراين ) ويتم التثبيت عليها و الفئة تشمل العزل على البارد للعلفة و القطع الخاصة وطبقاً للرسومات ولتعليمات المهندس المشرف والمواصفات القياسية المصرية وأصول الصناعة ونهو العمل مما جميعة بالمتر المسطح.</t>
    </r>
  </si>
  <si>
    <t>إجمالى أعمال القرميد</t>
  </si>
  <si>
    <t>ثالث عشر:  الأعمال الخشبية :</t>
  </si>
  <si>
    <r>
      <t>بالعدد :</t>
    </r>
    <r>
      <rPr>
        <sz val="10"/>
        <rFont val="Arial"/>
        <family val="2"/>
      </rPr>
      <t xml:space="preserve"> باب خشب مقاس 1.00م×2.2م لزوم باب الوحدة من الخشب القرو ( ماسيف ) على حلق مساعد SUB Frame بكامل عرض الحائط والباب مكون من ضلفة واحدة مكونة من حشوات على حلق 2 × 6 بوصة من الخشب القرو مع تجليد باقى معبرة الباب بكامل عرض الحائط بألواح MDF سمك 22 مم مكسوة بالقشرة القرو مع الدهان بدهان شفاف من أجود الانواع ةيتم تنفيذ الحشوات من قطعة واحدة أو قطعتين على الاكثر والسعر يشمل كافة الاكسسورات اللازمة للتشغيل الجيد وطبقاً للعينة المعتمدة بالموقع مع عمل عين سحرية ويتم أعتماد كافة المواد قبل التوريد والتصنيع من قبل المهندس المشرف ويتم التنفيذ طبقاً لاصول الصناعة والمواصفات القياسية المصرية مما جميعة بالعدد.</t>
    </r>
  </si>
  <si>
    <t>عدد</t>
  </si>
  <si>
    <r>
      <t>بالعدد:</t>
    </r>
    <r>
      <rPr>
        <sz val="10"/>
        <rFont val="Arial"/>
        <family val="2"/>
      </rPr>
      <t xml:space="preserve"> توريد وتركيب قبه من الفيبرجلاس عبارة عن جزء من كرة نصف قطرها 2560مم بإرتفاع 1300مم والفئة تشمل كافة الإكسسوارات اللازمة للتركيب والثبيت والدهان باللون المطلوب مع مراجعة الابعاد على الرسومات والطبيعة قبل البدء فى التنفيذ ونهو العمل على أكمل وجة وطبقاً لتعليمات المهندس المشرف والمواصفات القياسية وأصول الصناعة مما جميعة بالعدد.</t>
    </r>
  </si>
  <si>
    <t>بالمقطوعية تكسير بلاطات السقف بالواجهة الجانبية و تكسير 6كمرات بالواجهة الجانبية بعمق 10سم و طول 4متر</t>
  </si>
  <si>
    <t>مقط</t>
  </si>
  <si>
    <t>بالمتر الطولى توريد و تركيب وزرة موسكى قطاع 1×4 بوصة شامل الدهان</t>
  </si>
  <si>
    <t>باب الكشف بالمقطوعية توريد و تركيب باب كشف مقاس 138×63سم من فريم من زوايا حديد مقاس 6×6سم سمك 4سم و بة اربع ثقوب قلاوظ 8مم</t>
  </si>
  <si>
    <t>بالمتر الطولى تركيب استلو شامل المصنعية و كافة المون و الادوات اللازمة لزوم الحمامات و  المطابخ</t>
  </si>
  <si>
    <r>
      <t>بالمقطوعية :</t>
    </r>
    <r>
      <rPr>
        <sz val="8"/>
        <rFont val="Arial"/>
        <family val="2"/>
      </rPr>
      <t xml:space="preserve"> توريد و تركيب و إختبار بانيو من الإكلريك أو الصينى كاملاً بالخلاط و المسطرة من إنتاج شركة ايديال ستاندرد </t>
    </r>
  </si>
  <si>
    <r>
      <t>بالمتر المسطح :</t>
    </r>
    <r>
      <rPr>
        <sz val="8"/>
        <rFont val="Arial"/>
        <family val="2"/>
      </rPr>
      <t xml:space="preserve"> توريد و تركيب حوائط و ارضيات من السيراميك إنتاج كيلواباترا أو الجوهرة أو ما يماثلها فى الجودة لزوم حوائط المطابخ و الحمامات </t>
    </r>
  </si>
  <si>
    <r>
      <t xml:space="preserve">بالمتر المسطح : </t>
    </r>
    <r>
      <rPr>
        <sz val="8"/>
        <rFont val="Arial"/>
        <family val="2"/>
      </rPr>
      <t>توريد و تركيب أرضيات من رخام كرارة 60× 60 سم سمك 2 سم لزوم أرضيات الأستقبال و الطرقات و الفئة</t>
    </r>
  </si>
  <si>
    <t xml:space="preserve">بالمتر المكعب فرق سعر توريد و صب خرسانة عادية باجهاد لايقل عن 250 كجم/سم2 لزوم السلالم و الحدائق </t>
  </si>
  <si>
    <t>كوع 1.5</t>
  </si>
  <si>
    <t>حرف تى 3×2 مجلفن</t>
  </si>
  <si>
    <t>نبل مجلفن  1/2 بوصة</t>
  </si>
  <si>
    <t>بوش 11/4 × 3/4</t>
  </si>
  <si>
    <t>بوش 11/4 × 1</t>
  </si>
  <si>
    <t>بوش 11/ 2×1</t>
  </si>
  <si>
    <t>بوش 2×3</t>
  </si>
  <si>
    <t>اضيات الخرسانه لمداخل البدروم</t>
  </si>
  <si>
    <t>بياض خارجي وكليسترا جبسيه</t>
  </si>
  <si>
    <t>حديد الوجهات</t>
  </si>
  <si>
    <t>عزل الحراره للاسطح</t>
  </si>
  <si>
    <t>عزل الرطوبه للاسطح</t>
  </si>
  <si>
    <t>عزل الرطوبه للحمامات والتراسات</t>
  </si>
  <si>
    <t>تركيب شبكات الصرف والتغذيه والصواعد</t>
  </si>
  <si>
    <t>تركيب الصواعد الكهربائيه</t>
  </si>
  <si>
    <t>السيراميك للحمامات والمطبخ والتراسات</t>
  </si>
  <si>
    <t>ارضيات بلاط موذايكو للسطح وغرف الخدمات</t>
  </si>
  <si>
    <r>
      <t>بالمتر المسطح :</t>
    </r>
    <r>
      <rPr>
        <sz val="10"/>
        <rFont val="Arial"/>
        <family val="2"/>
      </rPr>
      <t xml:space="preserve"> توريد وعمل بياض تخشين خارجى لزوم الوجهات والمناور و بسطات الشقق وحوائط الفراغ الداخلى وبئر السلم ودراوى السطح من الداخل وتعمل من طبقتين طرطشة عمومية من مونة مكونة من 450 كجم اسمنت بورتلاندى عادى للمتر المكعب رمل والبطانة والظهارة من مونة مكونة من 300 كمجم اسمنت بورتلاندى عادى / متر مكعب رمل ويتم التسوية لسطح البياض بالدرع والقدة ثم المس بالمحارة للحصول على سطح مستوى ناعم والفئة تشمل تورريد وعمل شبك ممدد بعرض 15 سم فى اماكن الاتصال بين المبانى والخرسانة وكذلك الابؤج والاوتار والسقالات وكل ما يلزم لنهو العمل على أكمل وجة طبقاً لتعليمات المهندس المشرف والمواصفات القياسية المصرية وأصول الصناعة والقياس هندسى بالمتر المسطح مما جميعة.</t>
    </r>
  </si>
  <si>
    <r>
      <t>بالعدد :</t>
    </r>
    <r>
      <rPr>
        <sz val="10"/>
        <rFont val="Arial"/>
        <family val="2"/>
      </rPr>
      <t xml:space="preserve"> توريد و تركيب جرجورى من البلاستيك قطعة واحدة غير ملحوم و الصفاية من الألمنيوم انتاج محلى و من عينة معتمدة مثبتة بطريقة جيدة سهلة الفك و الثمن يشمل أعمال الثقب و التحبيش بمونة الأسمنت و الرمل بنسبة 3:1 و نهو العمل نهوا تاما حسب أصول الصناعة و تعلي</t>
    </r>
  </si>
  <si>
    <r>
      <t>بالمقطوعية :</t>
    </r>
    <r>
      <rPr>
        <sz val="10"/>
        <rFont val="Arial"/>
        <family val="2"/>
      </rPr>
      <t xml:space="preserve"> توريد و تركيب و بناء غرفة تفتيش بالطوب الأسمنتى سمك طوبة واحدة بمونة الأسمنت و الرمل بنسبة 1:3 فوق فرشة من الخرسانة الأسمنتيه سمكها 30 سم مكونة من 1م3 زلط : 1/2 م3 رمل : 300 كجم اسمنت بما فى ذلك توريد و تركيب غطاء من النوع الثقيل من الحديد ال</t>
    </r>
  </si>
  <si>
    <t>العمارات</t>
  </si>
  <si>
    <t>مبانى تكسير مسطح</t>
  </si>
  <si>
    <t>مبانى تكسير مكعب</t>
  </si>
  <si>
    <t>عمارة E1</t>
  </si>
  <si>
    <t>عمارة E2</t>
  </si>
  <si>
    <t>عمارة E3</t>
  </si>
  <si>
    <t>عمارة E4</t>
  </si>
  <si>
    <t>عمارة E5</t>
  </si>
  <si>
    <t>عمارة E6</t>
  </si>
  <si>
    <t>ابراج الاميرالد- بلوك E 1</t>
  </si>
  <si>
    <t>ابراج الاميرالد- بلوك E 2</t>
  </si>
  <si>
    <t>ابراج الاميرالد- بلوك E 3</t>
  </si>
  <si>
    <t>ابراج الاميرالد- بلوك  E4</t>
  </si>
  <si>
    <t>ابراج الاميرالد- بلوك E5</t>
  </si>
  <si>
    <t>ابراج الاميرالد- بلوك E6</t>
  </si>
  <si>
    <t xml:space="preserve">دريـــــــــم لانـــــــــد </t>
  </si>
  <si>
    <t>إلى</t>
  </si>
  <si>
    <t xml:space="preserve"> :</t>
  </si>
  <si>
    <t xml:space="preserve">السيد المهندس / مدير إدارة المباني والانشاءات           </t>
  </si>
  <si>
    <t>:</t>
  </si>
  <si>
    <t xml:space="preserve">عناية </t>
  </si>
  <si>
    <t>الصفحات</t>
  </si>
  <si>
    <t>(  1+ مرفقات )</t>
  </si>
  <si>
    <t xml:space="preserve">من </t>
  </si>
  <si>
    <t xml:space="preserve">: </t>
  </si>
  <si>
    <t>الموضوع</t>
  </si>
  <si>
    <t>تحية طيبة وبعد ..</t>
  </si>
  <si>
    <t xml:space="preserve"> و ذلك حتى 31 /  7  / 2007 بقيمة إجمالية قدرها  </t>
  </si>
  <si>
    <t>اجمالي قيمة المستخلص بالتشوينات</t>
  </si>
  <si>
    <t>ملحوظة/</t>
  </si>
  <si>
    <t>تم إرفاق أصل أوامر التغير من</t>
  </si>
  <si>
    <t>1-</t>
  </si>
  <si>
    <t>3-</t>
  </si>
  <si>
    <t xml:space="preserve">مرفق طية </t>
  </si>
  <si>
    <t>وتفضلوا سيادتكم بقبول فائق الاحترام ,,,,,,,,</t>
  </si>
  <si>
    <r>
      <t xml:space="preserve">  </t>
    </r>
    <r>
      <rPr>
        <b/>
        <sz val="14"/>
        <rFont val="Simplified Arabic"/>
        <charset val="178"/>
      </rPr>
      <t>السيد المهندس / مجدى يوسف</t>
    </r>
  </si>
  <si>
    <r>
      <t xml:space="preserve">  </t>
    </r>
    <r>
      <rPr>
        <b/>
        <sz val="14"/>
        <rFont val="Simplified Arabic"/>
        <charset val="178"/>
      </rPr>
      <t>المهندس / عمرو سعد مدير المشروع</t>
    </r>
  </si>
  <si>
    <r>
      <t xml:space="preserve">بالمتر المسطح : </t>
    </r>
    <r>
      <rPr>
        <sz val="10"/>
        <rFont val="Arial"/>
        <family val="2"/>
      </rPr>
      <t>توريد و تجليد حوائط خارجية بترابيع رخام صنى 20×40 سم مشطوف 1سم / 1سم من جميع الأركان والفئة تشمل وكل ما بلزم لنهو الاعمال على أكمل وجة وطبقاً لتعليمات المهندس المشرف والرسومات وللمواصفات المصرية القياسية وأصول الصناعة مما جميعة بالمتر المس</t>
    </r>
  </si>
  <si>
    <r>
      <t>بالمتر المسطح :</t>
    </r>
    <r>
      <rPr>
        <sz val="10"/>
        <rFont val="Arial"/>
        <family val="2"/>
      </rPr>
      <t xml:space="preserve"> توريد وتركيب قرميد محلى من إنتاج شركة كيماويات البناء الحديث او ما يماثلة  من أجود الأنواع و التركيب على الأسطح الخرسانية المستوية و الفئة تشمل القطع الخاصة وكل م ا يلزم للتركيب والتثبيت الجيد وطبقاً للرسومات ولتعليمات المهندس المشرف والمو</t>
    </r>
  </si>
  <si>
    <r>
      <t xml:space="preserve">بالمتر المسطح : </t>
    </r>
    <r>
      <rPr>
        <sz val="10"/>
        <rFont val="Arial"/>
        <family val="2"/>
      </rPr>
      <t>توريد و تركيب قرميد محلى من إنتاج شركة كيماويات البناء الحديث أو ما يماثلة من أجود الأنواع و التركيب على الأسطح الخرسانية االمائلة مع تسوية السطح بإستخدام علفات من الخشب ( مراين ) ويتم التثبيت عليها و الفئة تشمل العزل على البارد للعلفة و ا</t>
    </r>
  </si>
  <si>
    <r>
      <t xml:space="preserve">بالمتر المكعب : </t>
    </r>
    <r>
      <rPr>
        <sz val="10"/>
        <rFont val="Arial"/>
        <family val="2"/>
      </rPr>
      <t>الردم داخل بدروم العمارة برمال نظيفة موردة مع الردم على طبقات لا تزيد عن 25 سم مع الدمك بالمياة وكل ما يلزم للوصول إالى اقصى كثافة مع تسوية السطح , حسب المناسيب الموضحة بالرسومات وذلك طبقاً لتعليمات المهندس المشرف وللمواصفات المصرية القياسية وأصول الصناعة.</t>
    </r>
  </si>
  <si>
    <t>م3</t>
  </si>
  <si>
    <t>م2</t>
  </si>
  <si>
    <t>فئة فقط</t>
  </si>
  <si>
    <r>
      <t xml:space="preserve">بالمتر المكعب : </t>
    </r>
    <r>
      <rPr>
        <sz val="10"/>
        <rFont val="Arial"/>
        <family val="2"/>
      </rPr>
      <t>الردم خارج العمارة بأتربة صالحة مع الردم علة طبقات كل 25 سم شرح البند السابق مما جميعة وذلك طبقاً لتعليمات المهندس المشرف وللمواصفات القياسية المصرية وأصول الصناعة.</t>
    </r>
  </si>
  <si>
    <r>
      <t xml:space="preserve">بالمتر المسطح : </t>
    </r>
    <r>
      <rPr>
        <sz val="10"/>
        <rFont val="Arial"/>
        <family val="2"/>
      </rPr>
      <t>تسوية للموقع حسب تعليمات المهندس المشرف وذلك فى حدود 50 سم مع الغمر والدمك وكل ما يلزم لنهو الاعمال على اكمل وجه وطبقاً للمواصفات القياسية المصرية وأصول الصناعة مما جميعة بالمتر المسطح.</t>
    </r>
  </si>
  <si>
    <t>إجمالى الأعمال الترابية</t>
  </si>
  <si>
    <r>
      <t xml:space="preserve">بالمتر المكعب : </t>
    </r>
    <r>
      <rPr>
        <sz val="10"/>
        <rFont val="Arial"/>
        <family val="2"/>
      </rPr>
      <t>توريد وصب خرسانة عادية بإجهاد لا يقل عن 250 كجم / سم2 لزوم
سلالم الحدائق والمداخل مع عمل الاختبارات الازمة وطبقاً للرسومات ولتعليمات المهندس
المشرف والمواصفات القياسية المصرية وأصول الصناعة مما جميعة بالمتر المكعب.</t>
    </r>
  </si>
  <si>
    <r>
      <t>بالعدد :</t>
    </r>
    <r>
      <rPr>
        <sz val="10"/>
        <rFont val="Arial"/>
        <family val="2"/>
      </rPr>
      <t xml:space="preserve"> توريد وتركيب و دهان أبواب داخلية خشبية مقاس 0.8× 2.2 م للحمامات من إطار و عوارض و سؤاسات من الخشب الموسكى و تجليد أبلاكاج سمك 8 مم من الجهتين وقشاط من الخشب الزان (SEMI SOLID CORE) مع عمل حشوات بارزة من الجهتين من MDF سمك 8 مم و الفئة تشمل الدهان باللاكيه المغسول و الإكسسوارات اللازمة من أجود الأنواع وطبقاً للرسومات وإعتماد العينات قبل التوريد من قبل المهندس المشرف والتنفيذ طبقاً لأصول الصناعة والمواصفات المصرية القياسية مما جميعة يالعدد.</t>
    </r>
  </si>
  <si>
    <r>
      <t xml:space="preserve">بالعدد : </t>
    </r>
    <r>
      <rPr>
        <sz val="10"/>
        <rFont val="Arial"/>
        <family val="2"/>
      </rPr>
      <t>شرح البند السابق لزوم المطابخ و أبواب التراسات مقاس 0.8×2.2م طبقاً للرسومات و إعتماد العينات قبل التوريد من قبل المهندس المشرف و التنفيذ طبقاً لأصول الصناعة و المواصفات المصرية القياسية مما جميعه بالعدد .</t>
    </r>
  </si>
  <si>
    <t>خامساً : أعمال الكورنيشة الخشبية :</t>
  </si>
  <si>
    <t>بالمتر المسطح توريد وعمل دهان وجهين من مادة توب سيل من انتاج الشركة المصرية السوسرية وذلك لزوم الاساسات والسيملات والحوائط ونهو البند حسب اصول الصناعة وتعليمات المهندس المشرف</t>
  </si>
  <si>
    <t>الأجمـــــــــــــــالي</t>
  </si>
  <si>
    <t xml:space="preserve">مدير المشروع </t>
  </si>
  <si>
    <t>التشوينات بالموقع</t>
  </si>
  <si>
    <t xml:space="preserve">طوب طفلي مصر بريك </t>
  </si>
  <si>
    <t>بالالف</t>
  </si>
  <si>
    <t>طوب طفلي بدوي</t>
  </si>
  <si>
    <t>طوب طفلي اوراسكوم</t>
  </si>
  <si>
    <t>طوب اسمنتي طوبلاط</t>
  </si>
  <si>
    <t>طوب اسمنتي المصرية الامريكية</t>
  </si>
  <si>
    <t>مستخلص رقم ( 2 )جاري بلوكE مشروع الاميرالد عمارات E1,E2,E3,E4,E5,E6</t>
  </si>
  <si>
    <t xml:space="preserve"> مستخلص رقم ( 2 )جاري بلوكE مشروع الاميرالد عمارات E1,E2,E3,E4,E5,E6</t>
  </si>
  <si>
    <t>المقاول</t>
  </si>
  <si>
    <t>الشركة الهندسية للانشاء والتعمير</t>
  </si>
  <si>
    <t xml:space="preserve"> والمسندة للمقاول / الشركة الهندسية لالانشاء ةالتعمير</t>
  </si>
  <si>
    <t>من 2الي8   (بمستخلص جاري 2)</t>
  </si>
  <si>
    <t>1            (بمستخلص جاري 1 )</t>
  </si>
  <si>
    <t>\</t>
  </si>
  <si>
    <t xml:space="preserve">1- </t>
  </si>
  <si>
    <t>الحصر ونسب الانجاز</t>
  </si>
  <si>
    <t>المهندس / عمر سعد</t>
  </si>
  <si>
    <t>12\7\2008</t>
  </si>
  <si>
    <t>المقاول الشركة الهندسية للانشاء والتعمير</t>
  </si>
  <si>
    <t>الفواتير الدالة علي التشوينات وحصر ونسب التشوينات</t>
  </si>
  <si>
    <t>بالعدد توريد و تركيب صندوق توصيل كامل بضفادع التوصيل للكابل مقاس 4×95+50 مم2 نحاس .</t>
  </si>
  <si>
    <t>إجمالى أعمال المبانى</t>
  </si>
  <si>
    <t>إجمالى الاعمال المعمارية</t>
  </si>
  <si>
    <t>إجمالى التشطيبات الداخلية</t>
  </si>
  <si>
    <t>إجمالى أعمال الصحى</t>
  </si>
  <si>
    <t>تجميع المخلفات من العمارات و انزلها فى البدرومات ونقلها الى خارج الموقع</t>
  </si>
  <si>
    <t>حصر كميات الحفر فى الصخر</t>
  </si>
  <si>
    <t>حصر كميات الحفر فى تربة عادية</t>
  </si>
  <si>
    <t>بالعدد توريد و تركيب و اختبار مخرج انتركم شامل السماعة و ذلك بأسلاك 5×1مم2 فى مواسير P.V.C من المخرج حتى لوحة الأنتركم و البند يشمل جميع الأكسسوارات اللازمة للتشغيل و إنهاء الأعمال طبقاً لأصول الصناعة و تعليمات المهندس المشرف و المواصفات الفنية و الرسومات</t>
  </si>
  <si>
    <t>بالعدد توريد و تركيب و إختبار و تشغيلمخرج تليفون بأسلاك 2 جوز 2 ( 2×0.6 ) مم نحاس , و ذلك من بوكس توزيع و حتى المخرج و يمرر داخل المواسير ببريزة 11 RJ و البند يشمل جميع الأكسسوارات اللازمة للتشغيل و إنهاء الأعمال طبقاً لأصول الصناعة و تعليمات المهندس المش</t>
  </si>
  <si>
    <t>فرق سعر توريد السراميك فى المقايسة المعتمدة</t>
  </si>
  <si>
    <t>6-4</t>
  </si>
  <si>
    <t>6-5</t>
  </si>
  <si>
    <t>6-7</t>
  </si>
  <si>
    <t>6-8</t>
  </si>
  <si>
    <t>6-9</t>
  </si>
  <si>
    <t>6-10</t>
  </si>
  <si>
    <t>6-11</t>
  </si>
  <si>
    <t>6-12</t>
  </si>
  <si>
    <t>6-13</t>
  </si>
  <si>
    <t>6-14</t>
  </si>
  <si>
    <t>6-15</t>
  </si>
  <si>
    <t>6-16</t>
  </si>
  <si>
    <t>6-17</t>
  </si>
  <si>
    <t>6-18</t>
  </si>
  <si>
    <t>6-19</t>
  </si>
  <si>
    <t>6-20</t>
  </si>
  <si>
    <t>6-21</t>
  </si>
  <si>
    <t xml:space="preserve">بالعدد توريد و تركيب صندوق توصيل كامل بضفادع التوصي للكابل مقاس ( 4×150×70 ) مم2 نحاس  </t>
  </si>
  <si>
    <t>بالعدد توريد و تركيب صندوق توصيل كامل بضفادع التوصيل للكابل مقاس 4×120+70 مم2 نحاس .</t>
  </si>
  <si>
    <t>2</t>
  </si>
  <si>
    <t>أولا : الاعمال الترابية :</t>
  </si>
  <si>
    <t>ثانياً : اعمال الخرسانة العادية:</t>
  </si>
  <si>
    <t>ثالثاً : اعمال الخرسانة المسلحة:</t>
  </si>
  <si>
    <t>إجمالى أعمال الخرسانات</t>
  </si>
  <si>
    <t xml:space="preserve">الطوب المستخدم يجب ان يكون من أجود الأنواع إنتاج شركة مصر بريك او ما يماثلها ومن عينة معتمدة وعلى ان يتم اعتماد العينة من قبل المهندس المشرف قبل البدء فى التوريد وفئة المبانى تشمل الاعتاب اللازمة للأبواب والشبابيك فى الاماكن التى تحددها الرسومات وبتعليمات من المهندس المشرف وكذلك السقايل والمصنعيات والهالك والرش بالمياة وكل ما يلزم لنهو العمل طبقاً للمواصفات المصرية القياسية وأصول الصناعة.  </t>
  </si>
  <si>
    <r>
      <t xml:space="preserve">بالمتر المكعب : </t>
    </r>
    <r>
      <rPr>
        <sz val="10"/>
        <rFont val="Arial"/>
        <family val="2"/>
      </rPr>
      <t>حوائط سمك 25 سم</t>
    </r>
  </si>
  <si>
    <r>
      <t xml:space="preserve">بالمتر المسطح : </t>
    </r>
    <r>
      <rPr>
        <sz val="10"/>
        <rFont val="Arial"/>
        <family val="2"/>
      </rPr>
      <t>حوائط سمك 12 سم</t>
    </r>
  </si>
  <si>
    <r>
      <t xml:space="preserve">بالمقطوعية : </t>
    </r>
    <r>
      <rPr>
        <sz val="10"/>
        <rFont val="Arial"/>
        <family val="2"/>
      </rPr>
      <t xml:space="preserve">توريد و تركيب و اختبار بيدية ماركة ايديال استاندرد بالخلاط كامل والسعر يشمل توريد وتركيب جميع مشتملاتة من طابق وفائظ وجميع توصيلات الصرف والسيفون هانز جروهى كامل من مما جميعة طبقاً لأصول الصناعة والرسومات والمواصفات وتعليمات المهندس المشرف مما جميعة بالمقطوعية. </t>
    </r>
  </si>
  <si>
    <t>بيدية طراز كونيكا (كود G- 1110) وخلاط سيرافلكس (كود G- 3229)</t>
  </si>
  <si>
    <t>مفتاح قاطع 32أمبير 220 فولت بسلك 2×6+4مم2 نحاس للتكيف</t>
  </si>
  <si>
    <t>مفتاح قاطع 20أمبير 220 فولت بسلك 3×3مم2 نحاس  لسخان</t>
  </si>
  <si>
    <t>كالبند السابق و لكن مفتاح رباعى سكة واحدة One way four gang</t>
  </si>
  <si>
    <r>
      <t>بالمتر الطولى :</t>
    </r>
    <r>
      <rPr>
        <sz val="10"/>
        <rFont val="Arial"/>
        <family val="2"/>
      </rPr>
      <t xml:space="preserve"> توريد وتركيب معابر من رخام أخضر هندى سمك 2سم و عرض 30سم أمام ابواب الوحدات مع لف الحرف العلوى الخارجى للمعبر والفئة تشمل الصقل والجلاء والتلميع والسقية وكل ما بلزم لنهو الاعمال على أكمل وجة وطبقاً لتعليمات المهندس المشرف وللمواصفات المصرية</t>
    </r>
  </si>
  <si>
    <t xml:space="preserve">بالمتر المكعب تكسير خرسانات مع قطع حديد التسليح الموجودة بالخرسانة </t>
  </si>
  <si>
    <t>قواعد سلم عمارة E2</t>
  </si>
  <si>
    <t xml:space="preserve">الإجمالي  للاعمال </t>
  </si>
  <si>
    <r>
      <t xml:space="preserve">بالمتر المسطح </t>
    </r>
    <r>
      <rPr>
        <sz val="10"/>
        <rFont val="Arial"/>
        <family val="2"/>
      </rPr>
      <t>: توريد وصب طبقة افقية عازلة للحرارة لزوم الاسطح بالسمك المطلوب من السليتون العازل للحرارة مكون من 300 كجم اسمنت بورتلاندى عادى +0.3 م3 رمل +المادة الرغوية بنسب حسب تعليمات المهندس المشرف والسعر محمل علية عمل لياسة اسمنتية سمك 2 سم وكل مايلزم لنهو الاعمال من اوتار وخلافة طبقاً للمواصفات القياسية المصرية وإصول الصناعة مما جميعة بالمتر المسطح.</t>
    </r>
  </si>
  <si>
    <t>إجمالى أعمال العزل</t>
  </si>
  <si>
    <t>توريد و تركيب و أختبار وصله سياميزيه حائطيه شامل كافة القطع و الوصلات كما هو موضح بالمخططات و طبقاً للمواصفات و أصول الصناعة .</t>
  </si>
  <si>
    <t>إجمالى أعمال الحريق</t>
  </si>
  <si>
    <t>اولا : كابلات التغذية</t>
  </si>
  <si>
    <r>
      <t xml:space="preserve">بالمتر الطولى : </t>
    </r>
    <r>
      <rPr>
        <sz val="10"/>
        <rFont val="Arial"/>
        <family val="2"/>
      </rPr>
      <t xml:space="preserve"> درابزين بإرتفاع 0.38 م للواجهات</t>
    </r>
  </si>
  <si>
    <t>Sub Total</t>
  </si>
  <si>
    <t>Sales Tax 10%</t>
  </si>
  <si>
    <t>Total Due</t>
  </si>
  <si>
    <r>
      <t xml:space="preserve">بالمتر الطولى : </t>
    </r>
    <r>
      <rPr>
        <sz val="10"/>
        <rFont val="Arial"/>
        <family val="2"/>
      </rPr>
      <t>درابزين بإرتفاع 0.6 م للسلم الرئيسى و الثانوى</t>
    </r>
  </si>
  <si>
    <r>
      <t xml:space="preserve">بالمتر الطولى : </t>
    </r>
    <r>
      <rPr>
        <sz val="10"/>
        <rFont val="Arial"/>
        <family val="2"/>
      </rPr>
      <t>درابزين بإرتفاع 1.10م للواجهات</t>
    </r>
  </si>
  <si>
    <t>أولا : الاعمال المعمارية عمارة E3</t>
  </si>
  <si>
    <t xml:space="preserve"> اعمال التشطيبات الداخلية عمارة E3</t>
  </si>
  <si>
    <r>
      <t>بالمقطوعية :</t>
    </r>
    <r>
      <rPr>
        <sz val="10"/>
        <rFont val="Arial"/>
        <family val="2"/>
      </rPr>
      <t xml:space="preserve"> توريد و تركيب و اختبار بانيو قدم من الأكليرك أو الصينى مقاس 80×80 سم كاملا بالخلاط من انتاج شركة ايديال ستاندرد ( كود 80×118 T ) و من عينة معتمدة و الخلاط سيرافليكس 
( كود- 3300 G ) و مجموعة دش ( الخرطوم + السماعة + المسطرة ) ( كود 6114 - G ) و السعر يشمل الطابق و ماسورة الصرف و التغذية بالمياه الساخنة و الباردة و طبقاً للمواصفات الفنية المعتمدة بالمشروع و البند يشمل كل مايلزم لأنهاء الأعمال حسب اصول الصناعة .</t>
    </r>
  </si>
  <si>
    <t>إجمالى العام للعمارة E3</t>
  </si>
  <si>
    <t>إجمالى العام للعمارة E1</t>
  </si>
  <si>
    <t>إجمالى العام للعمارة E2</t>
  </si>
  <si>
    <t>بند بديل للبند رقم (10)</t>
  </si>
  <si>
    <r>
      <t>بالمتر الطولى :</t>
    </r>
    <r>
      <rPr>
        <sz val="10"/>
        <rFont val="Arial"/>
        <family val="2"/>
      </rPr>
      <t xml:space="preserve"> توريد و تركيب و دهان كورنيشة خشب للحمامات و المطابخ مقاس×مم و البند يشمل كل مايلزم لنهو العمل طبقاً لأصول الصناعة و الرسومات و تعليمات المهندس المشرف و المواصفات القياسية المصرية مما جميعه بالمتر الطولى .</t>
    </r>
  </si>
  <si>
    <r>
      <t>بالعدد :</t>
    </r>
    <r>
      <rPr>
        <sz val="10"/>
        <rFont val="Arial"/>
        <family val="2"/>
      </rPr>
      <t xml:space="preserve"> توريد و تركيب جرجورى من البلاستيك قطعة واحدة غير ملحوم و الصفاية من الألمنيوم انتاج محلى و من عينة معتمدة مثبتة بطريقة جيدة سهلة الفك و الثمن يشمل أعمال الثقب و التحبيش بمونة الأسمنت و الرمل بنسبة 3:1 و نهو العمل نهوا تاما حسب أصول الصناعة و تعليمات جهاز الأشراف . </t>
    </r>
  </si>
  <si>
    <r>
      <t>بالمتر الطولى :</t>
    </r>
    <r>
      <rPr>
        <sz val="10"/>
        <rFont val="Arial"/>
        <family val="2"/>
      </rPr>
      <t xml:space="preserve"> توريد و تركيب و اختبار مواسير للصرف و التهوية و العمل من البلاستيك ( upvc ) ضغط 6 جوى أنتاج شركة اسلون أو P.P.P أو مايماثلها من عينة معتمدة قبل التوريد و التركيب شاملة الكيعان و المشتركات و طبات التسليك و خلافه تركب مدفونه بالأرض و البند  يشمل الحفر و الردم طبقاً للمواصفات و أصول الصناعة و كافة الإختبارات .</t>
    </r>
  </si>
  <si>
    <t>إجمالى أعمال الرخام</t>
  </si>
  <si>
    <t>رابعاً : أعمال النجارة :</t>
  </si>
  <si>
    <t>بند بديل للبند رقم (6)</t>
  </si>
  <si>
    <t>الاجمالى</t>
  </si>
  <si>
    <t>الوحدة</t>
  </si>
  <si>
    <t>الكمية</t>
  </si>
  <si>
    <t>م</t>
  </si>
  <si>
    <t>بيان الاعمال</t>
  </si>
  <si>
    <t>الفئة</t>
  </si>
  <si>
    <t>*</t>
  </si>
  <si>
    <t>تشوينات الصحي</t>
  </si>
  <si>
    <t>مواسير 25 مم  10 ج  صرف</t>
  </si>
  <si>
    <t>مواسير 50 مم  6 ج  صرف</t>
  </si>
  <si>
    <t>مواسير 75 مم  6 ج  صرف</t>
  </si>
  <si>
    <t>مواسير 110 مم  6 ج  صرف</t>
  </si>
  <si>
    <t xml:space="preserve">بالعدد توريد و تركيب و توصيل و اختبار لوحه التوزيع العمومية للشقق من النوع الغاطس على شكل دولاب من الصاج بسمك 2 مم على الأقل مدهونه ببوية الفرن و بها الأجهزة و المهمات كما هى موضحة بالرسومات و اللوحة من انتاج شركة تبكو - بتشينو أو الشركة العربية المصرية أو الشركة التقنية الكهربائية أو مايماثلها . </t>
  </si>
  <si>
    <t>DB-T1P</t>
  </si>
  <si>
    <t>2-6</t>
  </si>
  <si>
    <t>DB-ELEVT1</t>
  </si>
  <si>
    <t>3-6</t>
  </si>
  <si>
    <t>DB-T1S</t>
  </si>
  <si>
    <t>DB-E</t>
  </si>
  <si>
    <t>5-6</t>
  </si>
  <si>
    <t>DB-F</t>
  </si>
  <si>
    <t>6-6</t>
  </si>
  <si>
    <t>DB-H</t>
  </si>
  <si>
    <t>7-6</t>
  </si>
  <si>
    <t>DB-I</t>
  </si>
  <si>
    <t>8-6</t>
  </si>
  <si>
    <t>DB-I1</t>
  </si>
  <si>
    <t>9-6</t>
  </si>
  <si>
    <t>DB-K</t>
  </si>
  <si>
    <t>10-6</t>
  </si>
  <si>
    <t>DB-K1</t>
  </si>
  <si>
    <t>11-6</t>
  </si>
  <si>
    <t xml:space="preserve">بالعدد توريد و تركيب صندوق توصيل كامل بضفادع التوصي للكابل مقاس ( 4×240×120 ) مم2 نحاس  </t>
  </si>
  <si>
    <t>12-6</t>
  </si>
  <si>
    <t>عاشراً : أعمال نظام الدوائر ( انتركوم )</t>
  </si>
  <si>
    <t>بالعدد توريد و تركيب وحدة اضاءة طرازLTG34</t>
  </si>
  <si>
    <t>بالعدد توريد و تركيب وحدة اضاءة طرازLTG35</t>
  </si>
  <si>
    <t>8-1</t>
  </si>
  <si>
    <t>8-2</t>
  </si>
  <si>
    <t>8-3</t>
  </si>
  <si>
    <t>8-4</t>
  </si>
  <si>
    <t>8-5</t>
  </si>
  <si>
    <t>8-7</t>
  </si>
  <si>
    <t>8-9</t>
  </si>
  <si>
    <t>8-10</t>
  </si>
  <si>
    <t>8-11</t>
  </si>
  <si>
    <t>8-12</t>
  </si>
  <si>
    <t>8-13</t>
  </si>
  <si>
    <t>إجمالى أعمال وحدات الإضاءة</t>
  </si>
  <si>
    <r>
      <t xml:space="preserve">بالمتر الطولى : </t>
    </r>
    <r>
      <rPr>
        <sz val="10"/>
        <rFont val="Arial"/>
        <family val="2"/>
      </rPr>
      <t>توريد و تركيب وزرة من رخام جلالة بإرتفاع 10سم و سمك 2سم للبسطات أمام الشقق و صدفات السلالم والفئة تشمل الجلاء والتلميع والصقل والسقية وكل ما يلزم لنهو العمل على أكمل وجة طبقاً لتعليمات المهندس المشرف والرسومات وأصول الصناعة والمواصفات القي</t>
    </r>
  </si>
  <si>
    <t xml:space="preserve">مهندس مكتب فنى </t>
  </si>
  <si>
    <t xml:space="preserve">مهندس/ وائل اسماعيل </t>
  </si>
  <si>
    <t>نسبة</t>
  </si>
  <si>
    <t>مهندس/ عوض محمد</t>
  </si>
  <si>
    <r>
      <t>بالمتر المسطح :</t>
    </r>
    <r>
      <rPr>
        <sz val="10"/>
        <rFont val="Arial"/>
        <family val="2"/>
      </rPr>
      <t xml:space="preserve"> توريد و تركيب طبقة عازلة للرطوبة من لفائف البيتومين المعالج و المؤكسد بطبقة من البوليستر سمك 3 مم من أنتاج شركة بتونيل أو أنسومات أو تكسا الأسبانى أو ما يماثلها فى الجودة وتلصق بلهب الباشبورى لزوم الحمامات والفئة تشمل تجهيز السطح للدهان بطبقة من البرايمر الاولى وتعمل الطبقة العازلة بركوب لا يقل عن 15 سم والوزرة بأرتفاع 20 سم و السعر يشمل عمل طبقة حماية للطبقة العازلة من لياسة اسمنتية بسمك 2 سم و طبقاً للرسومات , وحسب تعليمات الشركة المنتجة للطبقة العازلة والمهندس المشرف والمواصفات المصرية القياسية واصول الصناعة مما جميعة بالمتر المسطح.</t>
    </r>
  </si>
  <si>
    <t xml:space="preserve">بالعدد توريد و تركيب صندوق توصيل كامل بضفادع التوصي للكابل مقاس ( 4×185×95 ) مم2 نحاس  </t>
  </si>
  <si>
    <t>13-6</t>
  </si>
  <si>
    <r>
      <t xml:space="preserve">بالمتر المسطح : </t>
    </r>
    <r>
      <rPr>
        <sz val="10"/>
        <rFont val="Arial"/>
        <family val="2"/>
      </rPr>
      <t>توريد و تركيب طوب متداخل ( إنترلوك ) ذات مقاومة عالية للبرى و الإحتكاك إنتاج شركة طوبلاط أو تكنوكريت أو ما يماثلها ومن اجود الانواع من عينة معتمدة قبل البدء فى التوريد لزوم أرضية البدروم والارصفة والفئة تشمل التركيب على فرشة رمل بسمك 10 سم وطبقاً للمناسيب المطلوبة على الطبيعة وكل ما يلزم لنهو العمل طبقاً لتعليمات المهنس المشرف والمواصفات القياسية المصرية وأصول الصناعة مما جميعة بالمتر المسطح.</t>
    </r>
  </si>
  <si>
    <t>إجمالى أعمال الأرضيات</t>
  </si>
  <si>
    <t>رابعاً : أعمال المبانى :</t>
  </si>
  <si>
    <t>خامساً : أعمال العزل :</t>
  </si>
  <si>
    <t>سادساً : أعمال البياض :</t>
  </si>
  <si>
    <t>ثامناً : أعمال الأرضيات :</t>
  </si>
  <si>
    <t>سابعاً : أعمال الدهانات :</t>
  </si>
  <si>
    <t>تاسعاً : أعمال التكسيات :</t>
  </si>
  <si>
    <t>بالمقطوعية توريد و تركيب و اختبار كابلات تلفزيونات للصاعد فى مواسير P.V.C و البند يشمل جميع الأكسسوارات اللازمة للتشغيل و إنهاء الأعمال و البند يشمل بوكسات التوزيع فى الطرقات طبقاً لأصول الصناعة و تعليمات المهندس المشرف و المواصفات الفنية و الرسومات مما ج</t>
  </si>
  <si>
    <t>بالعدد توريد و تركيب صندوق توصيل كامل بضفادع التوصيل للكابل مقاس 4×90+50 مم2 نحاس .</t>
  </si>
  <si>
    <t>14-6</t>
  </si>
  <si>
    <t>بالعدد توريد و تركيب صندوق توزيع ذات قاطع عادى ثلاثى 32 أمبير- 380فولت - 10 كيلو أمبير .</t>
  </si>
  <si>
    <t>15-6</t>
  </si>
  <si>
    <t>بالعدد توريد و تركيب صندوق توزيع ذات قاطع عادى ثلاثى 63 أمبير - 380فولت - 10 كيلو أمبير .</t>
  </si>
  <si>
    <t>16-6</t>
  </si>
  <si>
    <r>
      <t>بالمتر المسطح :</t>
    </r>
    <r>
      <rPr>
        <sz val="10"/>
        <rFont val="Arial"/>
        <family val="2"/>
      </rPr>
      <t xml:space="preserve"> توريد وتركيب طبقة عازلة للرطوبة لزوم الاسطح العلوية وأحواض الزهور بالمداخل من لفائف البتومين المعالج والمؤكسد بطبقة من البوليستر سمك 3 مم من أنتاج شركة بتونيل أو أنسومات أو تكسا الأسبانى أو ما يماثلها وتلصق بلهب الباشبورى والفئة تشمل تجهيز</t>
    </r>
  </si>
  <si>
    <r>
      <t>بالمتر المسطح :</t>
    </r>
    <r>
      <rPr>
        <sz val="10"/>
        <rFont val="Arial"/>
        <family val="2"/>
      </rPr>
      <t xml:space="preserve"> توريد وعمل بياض تخشين خارجى لزوم الوجهات والمناور و بسطات الشقق وحوائط الفراغ الداخلى وبئر السلم ودراوى السطح من الداخل وتعمل من طبقتين طرطشة عمومية من مونة مكونة من 450 كجم اسمنت بورتلاندى عادى للمتر المكعب رمل والبطانة والظهارة من مونة م</t>
    </r>
  </si>
  <si>
    <t>بالعدد توريد و تركيب و اختبار مخرج انتركم شامل السماعة و ذلك بأسلاك 5×1مم2 فى مواسير P.V.C من المخرج حتى لوحة الأنتركم و البند يشمل جميع الأكسسوارات اللازمة للتشغيل و إنهاء الأعمال طبقاً لأصول الصناعة و تعليمات المهندس المشرف و المواصفات الفنية و الرسومات مما جميعه بالعدد .</t>
  </si>
  <si>
    <t>بالمقطوعية</t>
  </si>
  <si>
    <t>إجمالى أعمال نظام الدوائر ( انتركوم )</t>
  </si>
  <si>
    <t>أحدى عشر : أعمال التليفونات</t>
  </si>
  <si>
    <t>كوع 4 بوصة  45 صرف</t>
  </si>
  <si>
    <t>كوع 6 بوصة  45 صرف</t>
  </si>
  <si>
    <t>كوع 3 بوصة  90 صرف</t>
  </si>
  <si>
    <t>كوع 4 بوصة  90 صرف</t>
  </si>
  <si>
    <t>كوع 6 بوصة  90 صرف</t>
  </si>
  <si>
    <t>جسم بيبة 3 بوصة</t>
  </si>
  <si>
    <t>مواسير 25 مم باننجر</t>
  </si>
  <si>
    <t xml:space="preserve">كوع 125 /  1-2 باننجر </t>
  </si>
  <si>
    <t>تة من 125 /1-2 باننجر</t>
  </si>
  <si>
    <t xml:space="preserve">جلب خارجى 125/ 3-4 </t>
  </si>
  <si>
    <t xml:space="preserve">كوع لحام 25 مم </t>
  </si>
  <si>
    <t xml:space="preserve">تة لحام 25 مم </t>
  </si>
  <si>
    <t xml:space="preserve">كرنك 25 مم </t>
  </si>
  <si>
    <t>جلب 25 مم</t>
  </si>
  <si>
    <t>مواسير حديد سيملس 1.5 بوصة جدول 40</t>
  </si>
  <si>
    <t>مواسير حديد سيملس 3 بوصة جدول 40</t>
  </si>
  <si>
    <t>مواسير حديد سيملس 4 بوصة جدول 40</t>
  </si>
  <si>
    <t>كوع  حديد سيملس 1.5 بوصة جدول 40</t>
  </si>
  <si>
    <t>كوع  حديد سيملس 3 بوصة جدول 40</t>
  </si>
  <si>
    <t>كوع حديد سيملس 4 بوصة جدول 40</t>
  </si>
  <si>
    <t>تة  حديد سيملس 1.5 بوصة جدول 40</t>
  </si>
  <si>
    <t>مسلوب  حديد سيملس 1.5/3 بوصة جدول 40</t>
  </si>
  <si>
    <t>مسلوب  حديد سيملس 4/3 بوصة جدول 40</t>
  </si>
  <si>
    <t>م .ط</t>
  </si>
  <si>
    <t>الاجمالي- متر مسطح</t>
  </si>
  <si>
    <t>خصم كميات مباني مستخدمة كمخازن</t>
  </si>
  <si>
    <t>عمارة 5</t>
  </si>
  <si>
    <t>خصم فتحة</t>
  </si>
  <si>
    <t>الخصم</t>
  </si>
  <si>
    <t>الإجمالــــــــــــــــــــــــــــــي الصافي</t>
  </si>
  <si>
    <t>العمق</t>
  </si>
  <si>
    <t>أعمال تكسير مباني مخازن دريم الموجودة بالبدرومات متر مسطح(لم يتم احتساب كميات المباني المستخدمة كمخازن)</t>
  </si>
  <si>
    <t>أعمال تكسير مباني مخازن دريم الموجودة بالبدرومات متر مكعب (لم يتم احتساب كميات المباني المستخدمة كمخازن)</t>
  </si>
  <si>
    <t>item no.</t>
  </si>
  <si>
    <t>Description</t>
  </si>
  <si>
    <t>Quantity
(km)</t>
  </si>
  <si>
    <t>Unit Price
(L.E./Km)</t>
  </si>
  <si>
    <t>Total Price
(L.E.)</t>
  </si>
  <si>
    <t>E3419</t>
  </si>
  <si>
    <t>CU/PVC</t>
  </si>
  <si>
    <t>K</t>
  </si>
  <si>
    <t>1X240</t>
  </si>
  <si>
    <t>E3416</t>
  </si>
  <si>
    <t>E3418</t>
  </si>
  <si>
    <t>Y</t>
  </si>
  <si>
    <t>F3417</t>
  </si>
  <si>
    <t>R</t>
  </si>
  <si>
    <t>F3464</t>
  </si>
  <si>
    <t>1X150</t>
  </si>
  <si>
    <t>F3465</t>
  </si>
  <si>
    <t>F3468</t>
  </si>
  <si>
    <t>Y3448</t>
  </si>
  <si>
    <t>YG</t>
  </si>
  <si>
    <t>1X25</t>
  </si>
  <si>
    <t>B3496</t>
  </si>
  <si>
    <t>1X185</t>
  </si>
  <si>
    <t>B3497</t>
  </si>
  <si>
    <t>B3498</t>
  </si>
  <si>
    <t>B3499</t>
  </si>
  <si>
    <t>E3494</t>
  </si>
  <si>
    <t>B3508</t>
  </si>
  <si>
    <t>1X120</t>
  </si>
  <si>
    <t>B3509</t>
  </si>
  <si>
    <t>Y3492</t>
  </si>
  <si>
    <t>1X50</t>
  </si>
  <si>
    <t>A3505</t>
  </si>
  <si>
    <t>B3506</t>
  </si>
  <si>
    <t>Y3500</t>
  </si>
  <si>
    <t>A3502</t>
  </si>
  <si>
    <t>A3503</t>
  </si>
  <si>
    <t>B3504</t>
  </si>
  <si>
    <t>B3507</t>
  </si>
  <si>
    <t>B3501</t>
  </si>
  <si>
    <t>C3516</t>
  </si>
  <si>
    <t>1X10</t>
  </si>
  <si>
    <t>A3515</t>
  </si>
  <si>
    <t>1X6</t>
  </si>
  <si>
    <t>A3517</t>
  </si>
  <si>
    <t>1X16</t>
  </si>
  <si>
    <t>B3519</t>
  </si>
  <si>
    <t>C3529</t>
  </si>
  <si>
    <t>1X95</t>
  </si>
  <si>
    <t>C3527</t>
  </si>
  <si>
    <t>C3528</t>
  </si>
  <si>
    <t>C3526</t>
  </si>
  <si>
    <t>B3495</t>
  </si>
  <si>
    <t>C3525</t>
  </si>
  <si>
    <t>B3538</t>
  </si>
  <si>
    <t>B3537</t>
  </si>
  <si>
    <t>A3544</t>
  </si>
  <si>
    <t>A3540</t>
  </si>
  <si>
    <t>A3541</t>
  </si>
  <si>
    <t>ثانيا : الاعمال الصحية عمارة E3</t>
  </si>
  <si>
    <t>ثالثا: الاعمال الكهربائية عمارة E3</t>
  </si>
  <si>
    <t>اولا: الاعمال المعمارية عمارة E2</t>
  </si>
  <si>
    <t xml:space="preserve"> اعمال التشطيبات الداخلية عمارة E2</t>
  </si>
  <si>
    <t>ثانيا: الاعمال الصحية عمارة E2</t>
  </si>
  <si>
    <t>ثالثا : الاعمال الكهربائية عمارة E2</t>
  </si>
  <si>
    <t>مستخلص الاعمال الصحية عمارة E1</t>
  </si>
  <si>
    <t>مستخلص الاعمال الكهربائية عمارة E1</t>
  </si>
  <si>
    <t>نسبة الانجاز</t>
  </si>
  <si>
    <r>
      <t xml:space="preserve">بالمتر المكعب : </t>
    </r>
    <r>
      <rPr>
        <sz val="10"/>
        <rFont val="Arial"/>
        <family val="2"/>
      </rPr>
      <t>الردم داخل بدروم العمارة برمال نظيفة موردة مع الردم على طبقات لا تزيد عن 25 سم مع الدمك بالمياة وكل ما يلزم للوصول إالى اقصى كثافة مع تسوية السطح , حسب المناسيب الموضحة بالرسومات وذلك طبقاً لتعليمات المهندس المشرف وللمواصفات المصرية القياس</t>
    </r>
  </si>
  <si>
    <r>
      <t>بالمتر المكعب :</t>
    </r>
    <r>
      <rPr>
        <sz val="10"/>
        <rFont val="Arial"/>
        <family val="2"/>
      </rPr>
      <t xml:space="preserve"> توريد وعمل خرسانة مسلحة جاهزة لإستكمال بعض الاعمال الخرسانية 
بالمبنى كالمداخل والسلالم وعلى المقاول زيارة الموقع على الطبيعة لمعرفة تلك الاعمال 
المراد استكمالها ويلزم علية القيام بتلك الزيارة قبل وضع سعر للبند ويتم التنفيذ طبقاً
للرسومات</t>
    </r>
  </si>
  <si>
    <r>
      <t xml:space="preserve">بالمتر المكعب : </t>
    </r>
    <r>
      <rPr>
        <sz val="10"/>
        <rFont val="Arial"/>
        <family val="2"/>
      </rPr>
      <t>توريد وصب ارضيات من الخرسانة المسلحة الجاهزة لزوم مداخل البدروم سمك 20 سم إجهاد لا يقل عن 200 كجم / سم2 وتسليح قطر 12 مم فى الاتجاهين بتقسيط 20 سم وعمل الفواصل اللازمة بعرض حوالى 2 سم مملوءة بعجينة الاسفلت الطبيعى وكذا كى الفواصل وخدمة الس</t>
    </r>
  </si>
  <si>
    <t>الطوب المستخدم يجب ان يكون من أجود الأنواع إنتاج شركة مصر بريك او ما يماثلها ومن عينة معتمدة وعلى ان يتم اعتماد العينة من قبل المهندس المشرف قبل البدء فى التوريد وفئة المبانى تشمل الاعتاب اللازمة للأبواب والشبابيك فى الاماكن التى تحددها الرسومات وبتعليمات</t>
  </si>
  <si>
    <t>إجمالى أعمال نطام أرضى متكامل</t>
  </si>
  <si>
    <t>سادس عشر : نظام الحماية من الصواعق</t>
  </si>
  <si>
    <r>
      <t>بالمقطوعية :</t>
    </r>
    <r>
      <rPr>
        <sz val="10"/>
        <rFont val="Arial"/>
        <family val="2"/>
      </rPr>
      <t xml:space="preserve"> توريد و تركيب و اختبار مرحاض ماركة ايديال استاندرد
أو مايماثلة من الصينى المطلى كامل بالدش الداخلى حسب الطراز المعتمد بالموقع و السعر يشمل التكسير فى الحائط و الخرسانة و التحبيش و توريد و تركيب توصيلات التغذية البارد و الساخن و توصيلات الصرف </t>
    </r>
  </si>
  <si>
    <r>
      <t>بالمتر الطولى :</t>
    </r>
    <r>
      <rPr>
        <sz val="10"/>
        <rFont val="Arial"/>
        <family val="2"/>
      </rPr>
      <t xml:space="preserve"> توريد و تركيب معابر من رخام كرارة سمك 2 سم أمام الأبواب الداخلية و بعرض الحلق مع لف الحرف العلوى للمعبر و الفئة تشمل الصقل والجلاء والتلميع والسقية و كل ما يلزم طبقاً لتعليمات المهندس المشرف وأصول الصناعة و طبقاً للمواصفات المصرية القياسية</t>
    </r>
  </si>
  <si>
    <r>
      <t>بالمتر المسطح :</t>
    </r>
    <r>
      <rPr>
        <sz val="10"/>
        <rFont val="Arial"/>
        <family val="2"/>
      </rPr>
      <t xml:space="preserve"> توريد و تركيب أرضيات خشب HDF سمك 7 مم إنتاج شركة أيفيكو أو مايماثلها فى الجودة لزوم أرضيات غرف النوم والملابس ومن عينة معتمدة و الفئة تشمل توريد و تركيب بلاط سنجابى أسفلة مقاس 20×20×2 سم و وزرات من الخشب HDF بسمك 15 مم وكافة المون والمواد والدهانات لنهو العمل على اكمل وجة وطبقاً للرسومات ولأصول الصناعة وتعليمات المهندس المشرف والمواصفات المصرية القياسية مما جميعة بالمتر المسطح.</t>
    </r>
  </si>
  <si>
    <r>
      <t xml:space="preserve">بالعدد : </t>
    </r>
    <r>
      <rPr>
        <sz val="10"/>
        <rFont val="Arial"/>
        <family val="2"/>
      </rPr>
      <t>توريد و تركيب حلوق خشبية ( مساعده ) للأبواب الداخلية قبل البدء فى أعمال البياض قطاع 1 بوصة × 6 بوصة وبعرض الحائط والفئة تشمل كانات التثبيت ودهان الوجة الملاصق للحائط أو الخرسانة بمادة مانعة للرطوبة وكل ما يلزم لنهو العمل طبقاً لتعليمات المهندس ال</t>
    </r>
  </si>
  <si>
    <t>مواسير 20 مم بولى</t>
  </si>
  <si>
    <t>كوع 20 مم لحام</t>
  </si>
  <si>
    <t>حرف تى 20 مم لحام</t>
  </si>
  <si>
    <t>كوع 20 / 1/2 لحام</t>
  </si>
  <si>
    <t>حرف تى 20 / 1/2 لحام</t>
  </si>
  <si>
    <t xml:space="preserve">جلبة 20 / 1/2 </t>
  </si>
  <si>
    <t>محبس 20 مم بولى</t>
  </si>
  <si>
    <t>افيز 4ً جوان</t>
  </si>
  <si>
    <t>افيز 1 جوان</t>
  </si>
  <si>
    <t>جلب 4 ً جوان</t>
  </si>
  <si>
    <t>طبة 4ً تسليك</t>
  </si>
  <si>
    <t>بيبه 50م لسيكو</t>
  </si>
  <si>
    <t>كوع 50 / 45 ْ جوان</t>
  </si>
  <si>
    <r>
      <t>بالمتر الطولى :</t>
    </r>
    <r>
      <rPr>
        <sz val="10"/>
        <rFont val="Arial"/>
        <family val="2"/>
      </rPr>
      <t xml:space="preserve"> توريد و تركيب و اختبار مواسير من الحديد المجلفن من عينة معتمدة قبل التوريد و التركيب شاملة الكيعان و المشتركات و التثبيت و الأفايز و طبات الغلق و خلافة تركب على الحائط مع الدهان و كل ما يلزم لنهو العمل نهوا تاما و كاملا طبقاً للرسومات بالم</t>
    </r>
  </si>
  <si>
    <r>
      <t>بالمتر الطولى :</t>
    </r>
    <r>
      <rPr>
        <sz val="10"/>
        <rFont val="Arial"/>
        <family val="2"/>
      </rPr>
      <t xml:space="preserve"> توريد و تركيب و اختبار مواسير للصرف و التهوية و العمل من البلاستيك ( upvc ) ضغط 6 جوى أنتاج شركة اسلون أو P.P.P أو مايماثلها من عينة معتمدة قبل التوريد و التركيب شاملة الكيعان و المشتركات و التثبيت و الأفايز و طبات التسايك و خلافة تركيب عل</t>
    </r>
  </si>
  <si>
    <r>
      <t>بالمتر الطولى :</t>
    </r>
    <r>
      <rPr>
        <sz val="10"/>
        <rFont val="Arial"/>
        <family val="2"/>
      </rPr>
      <t xml:space="preserve"> توريد و تركيب و اختبار مواسير للصرف و التهوية و العمل من البلاستيك ( upvc ) ضغط 6 جوى أنتاج شركة اسلون أو P.P.P أو مايماثلها من عينة معتمدة قبل التوريد و التركيب شاملة الكيعان و المشتركات و طبات التسليك و خلافه تركب مدفونه بالأرض و البند  </t>
    </r>
  </si>
  <si>
    <r>
      <t>بالمتر الطولى :</t>
    </r>
    <r>
      <rPr>
        <sz val="10"/>
        <rFont val="Arial"/>
        <family val="2"/>
      </rPr>
      <t xml:space="preserve"> درابزين بإرتفاع 0.9 م للسـلالم الخـارجية Balcony Staircase طبقاً للرسومات</t>
    </r>
  </si>
  <si>
    <r>
      <t>بالمتر الطولى :</t>
    </r>
    <r>
      <rPr>
        <sz val="10"/>
        <rFont val="Arial"/>
        <family val="2"/>
      </rPr>
      <t xml:space="preserve"> درابزين بإرتفاع 0.90 م للسلالم بمدخل العمارة و البدروم طبقاً للرسومات</t>
    </r>
  </si>
  <si>
    <t>سادساً : أعمال الدهانات :</t>
  </si>
  <si>
    <t>سابعاً : أعمال معدنية :</t>
  </si>
  <si>
    <t>كابل تغذية قطاع 4×240+120مم2</t>
  </si>
  <si>
    <t>كابل تغذية قطاع 4*185+95مم2</t>
  </si>
  <si>
    <t>كابل تغذية قطاع 4×95×50مم2</t>
  </si>
  <si>
    <t>كابل تغذية قطاع 4×50+25مم2</t>
  </si>
  <si>
    <t>كابل تغذية قطاع 4×25+16مم2</t>
  </si>
  <si>
    <t>كابل تغذية قطاع 4×10+6مم2</t>
  </si>
  <si>
    <t>قواعد السلالم بالتراسات</t>
  </si>
  <si>
    <t>حائط ساند بين 5و6</t>
  </si>
  <si>
    <t>حائط ساند بين 1و2</t>
  </si>
  <si>
    <t>‎DREAMLAND‎</t>
  </si>
  <si>
    <t xml:space="preserve">المقاول </t>
  </si>
  <si>
    <t>المالك</t>
  </si>
  <si>
    <t>مهندس المكتب الفنى</t>
  </si>
  <si>
    <t>كمية التعاقد</t>
  </si>
  <si>
    <t>بيان لاعمال</t>
  </si>
  <si>
    <t xml:space="preserve">العقد </t>
  </si>
  <si>
    <t>بالمتر الطولى توريد و تركيب و اختبار خط تغذية من كابلات نحاس احادية القطاع لتغذية لوحات التوزيع العمومية للشقق و البند يشتمل على جميع الأكسسوارات اللازمة للتشغيل ( مواسير و اكسسوارات المواسير _ حوامل _ كابلات و اكسسوارات _ أطراف توصيل الكابلات _ ... الخ )</t>
  </si>
  <si>
    <t>بالعدد توريد و تركيب و اختبار مخرج بريزة شامل المواسير و اكسسوارات المواسير و البريزة و الأسلاك و الأراضى و المخارج و جميع الأكسسوارات و ذلك بسلك نحاس 3×3 مم من الدائرة الفرعية الى اللوحة كما هو بالرسومات و طبقاً لأصول الصناعة و المواصفات الفنية و تعليمات</t>
  </si>
  <si>
    <r>
      <t>بالمتر المسطح :</t>
    </r>
    <r>
      <rPr>
        <sz val="10"/>
        <rFont val="Arial"/>
        <family val="2"/>
      </rPr>
      <t xml:space="preserve"> توريد و تركيب تكسيات من رخام الجلالة بكامل إرتفاع كل من واجهة حوائط المصاعد و حوائط المداخل أما حوائط الفراغ الداخلى بإرتفاع 1.00م يعلوه طبان بعرض 5سم وجلسات واجناب أحواض الزهور بكامل ارتفاعها على الطبيعة سمك 2سم وطبقاً للعينة المعتمدة بالموقع وحسب تعليمات المهندس المشرف والرسومات , يلصق بمونة مكونة من 300 كجم اسمنت بورتلاندى عادى / م3 رمل والفئة تشمل الصقل والجلاء والتلميع والسقية وكل ما يلزم لنهو الاعمال طبقاً للرسومات والمواصفات المصرية وأصول الصناعة مما جميعة بالمتر المسطح.</t>
    </r>
  </si>
  <si>
    <r>
      <t>بالمتر الطولى :</t>
    </r>
    <r>
      <rPr>
        <sz val="10"/>
        <rFont val="Arial"/>
        <family val="2"/>
      </rPr>
      <t xml:space="preserve"> توريد وتركيب شريط رخام أخضر هندى سمك 2سم و بعرض 10سم فى الأماكن الموضحة بالبند السابق رقم 23 ( قد يصل العرض إلى 25سم فى واجهة حوائط المصاعد ) يلصق بمونة مكونة من 300 كجم اسمنت بورتلاندى عادى / م3 رمل والفئة تشمل الجلاء والتلميع والصقل والسقية وكل ما يلزم لنهو العمل على أكمل وجة طبقاً لتعليمات المهندس المشرف والرسومات وأصول الصناعة والمواصفات القياسية المصرية مما جميعة بالمتر الطولى.</t>
    </r>
  </si>
  <si>
    <t>توريد و تركيب تكسيات من الجرانيت من نوع فردى لزوم تكسية درج سلالم المداخل النائمة سمك 4سم و القائمة سمك 2سم بطول الدرج وحسب العينة المعتمدة بالموقع والرسومات , ويلصق بمونة مكونة من 300كجم اسمنت بورتلاندى عادى / م3 رمل والفئة تشمل توريد و تركيب وزرات ( تلابيس ) بإرتفاع 15 سم و سمك 2سم من نفس نوع الجرانيت مع لف الاحرف العلوية للوزرة ( إن وجدت ) مع الصقل والجلاء والتلميع والسقية وكل ما بلزم لنهو الاعمال على أكمل وجة وطبقاً للرسومات وللمواصفات المصرية القياسية وأصول الصناعة مما جميعة بالمتر الطولى.</t>
  </si>
  <si>
    <r>
      <t xml:space="preserve">بالمتر المسطح : </t>
    </r>
    <r>
      <rPr>
        <sz val="10"/>
        <rFont val="Arial"/>
        <family val="2"/>
      </rPr>
      <t>توريد و تركيب أرضيات من رخام كرارة 60× 60 سم سمك 2 سم لزوم أرضيات الأستقبال و الطرقات و الفئة تشمل شريط من الرخام الأخضر الهندى بعرض 10 سم سمك 2 سم و توريد و تركيب وزرة من رخام كرارة بإرتفاع 10 سم وكل ما يلزم لنهو العمل طبقاً للرسومات ولأص</t>
    </r>
  </si>
  <si>
    <r>
      <t xml:space="preserve">بالمتر الطولى : </t>
    </r>
    <r>
      <rPr>
        <sz val="10"/>
        <rFont val="Arial"/>
        <family val="2"/>
      </rPr>
      <t>توريد و تركيب تكسية للدرج داخل الشقق المستويين من رخام كرارة نائمة سمك 4 سم و قائمة سمك 2 سم بطول الدرج ويلصق بمونة من 300 كجم اسمنت بورتلاندى عادى / م3 رمل و الفئة تشمل توريد و تركيب الوزارت و لف أنوف الدرج مع الصقل والجلاء والتلميع والسق</t>
    </r>
  </si>
  <si>
    <r>
      <t>بالمتر المسطح :</t>
    </r>
    <r>
      <rPr>
        <sz val="10"/>
        <rFont val="Arial"/>
        <family val="2"/>
      </rPr>
      <t xml:space="preserve"> توريد و تركيب ترابيع رخام كرارة سمك 2 سم لزوم صدفات السلم الداخلى للشقق المستويين و الفئة تشمل توريد و تركيب الوزارات مع الصقل والجلاء والتلميع والسقية و كل ما يلزم طبقاً لتعليمات المهندس المشرف وأصول الصناعة و طبقاً للمواصفات المصرية القي</t>
    </r>
  </si>
  <si>
    <t>نقل مخلفات خارج الموقع (حسب محضر استلام الموقع)</t>
  </si>
  <si>
    <t>كميات حديد اقطار مختلفة</t>
  </si>
  <si>
    <t>طن</t>
  </si>
  <si>
    <t>حلوق ابواب</t>
  </si>
  <si>
    <t>الوصف</t>
  </si>
  <si>
    <t>E6</t>
  </si>
  <si>
    <t>B</t>
  </si>
  <si>
    <t>E4</t>
  </si>
  <si>
    <t>بالعدد توريد و تركيب و اختبار مخرج بريزة شامل المواسير و اكسسوارات المواسير و البريزة و الأسلاك و الأراضى و المخارج و جميع الأكسسوارات و ذلك بسلك نحاس 3×3 مم من الدائرة الفرعية الى اللوحة كما هو بالرسومات و طبقاً لأصول الصناعة و المواصفات الفنية و تعليمات المهندس المشرف .</t>
  </si>
  <si>
    <t xml:space="preserve">مفتاح قاطع 20أمبير 220 فولت بسلك 3×3مم2 </t>
  </si>
  <si>
    <t>مفتاح قاطع 32أمبير 220 فولت</t>
  </si>
  <si>
    <t>كالبند السابق و لكن مفتاح مزدوج سكة واحدة One way tow gang</t>
  </si>
  <si>
    <t>بالعدد توريد و تركيب ماكينة انارة سلم ذات توقيت زمنى من صفر:6 دقائق كامل بالعلب شامل المخرج</t>
  </si>
  <si>
    <t>DB-T2P</t>
  </si>
  <si>
    <t>DB-ELEVT2</t>
  </si>
  <si>
    <t>DB-T2S</t>
  </si>
  <si>
    <t>DB-C</t>
  </si>
  <si>
    <t>DB-D</t>
  </si>
  <si>
    <t>DB-G</t>
  </si>
  <si>
    <t>DB-L</t>
  </si>
  <si>
    <t>DB-L1</t>
  </si>
  <si>
    <t>6-2</t>
  </si>
  <si>
    <t>6-3</t>
  </si>
  <si>
    <r>
      <t>بالمتر المسطح :</t>
    </r>
    <r>
      <rPr>
        <sz val="10"/>
        <rFont val="Arial"/>
        <family val="2"/>
      </rPr>
      <t xml:space="preserve"> توريد و تركيب ترابيع رخام كرارة سمك 2 سم لزوم صدفات السلم الداخلى للشقق المستويين و الفئة تشمل توريد و تركيب الوزارات مع الصقل والجلاء والتلميع والسقية و كل ما يلزم طبقاً لتعليمات المهندس المشرف وأصول الصناعة و طبقاً للمواصفات المصرية القياسية مما جميعة بالمتر الطولى.</t>
    </r>
  </si>
  <si>
    <r>
      <t>بالمتر الطولى :</t>
    </r>
    <r>
      <rPr>
        <sz val="10"/>
        <rFont val="Arial"/>
        <family val="2"/>
      </rPr>
      <t xml:space="preserve"> توريد و تركيب معابر من رخام كرارة سمك 2 سم أمام الأبواب الداخلية و بعرض الحلق مع لف الحرف العلوى للمعبر و الفئة تشمل الصقل والجلاء والتلميع والسقية و كل ما يلزم طبقاً لتعليمات المهندس المشرف وأصول الصناعة و طبقاً للمواصفات المصرية القياسية مما جميعة بالمتر الطولى.</t>
    </r>
  </si>
  <si>
    <t>(10 ) جاري</t>
  </si>
  <si>
    <t>بالعدد توريد و تركيب تاج و جلسة جبس للعمود الدوران مطابق للعينة المعتمدة</t>
  </si>
  <si>
    <t>بالمقطوعية نحاتة و تكسير (1 ) كمرة طول 4م و سمك 6سم (2)كمرة طول 3م و سمك 4سم (3)كمرة طول 2.5م سمك 4سم (4)تكسير عدد2 عمود دوران بالواجهة لزوم E3</t>
  </si>
  <si>
    <t>بالمقطوعية نحاتة و تكسير 2 عمود و حائط بالواجهة الامامية لزوم E3</t>
  </si>
  <si>
    <t>بالمقطوعية عمل عتب و مبانى لزوم غرفة الملابس نوذج A عمارة E4 لعدد 8 شقق</t>
  </si>
  <si>
    <t xml:space="preserve">بالمتر المسطح تربيات بياض لزوم البياض الخارجى و يتم حساب التربيات من بعد التخانة الاساسية 3سم المتعارف عليها و على حسب سمكها اى ان كل 3سم تربيات يتم حسابها المتر المسطح العادى </t>
  </si>
  <si>
    <t>بالمتر المكعب تكسير خرسانات برمبات البدروم عمارة E5-E4 بناء على تعليمات المهندس الاستشارى اخمد سعيد وذلك لتعديل المنسوب الى ارتفاع الكمرات البدروم من الجانبين مع ازالة المخلفات خارج الموقع بكميات 2.22 م3</t>
  </si>
  <si>
    <t>بالمقطوعية تكسير خرسانة بالواجهة الامامية لتسهيل اعمال البياض عمارة E5</t>
  </si>
  <si>
    <t>بالمقطوعية تكسير خرسانة بالواجهة الخلفية لتسهيل اعمال البياض عمارة E5</t>
  </si>
  <si>
    <t>بالمقطوعية تكسير كمر خرسانة بالواجهة لزوم اعمال البياض لعدد2 كمرة بالواجهة الجانبية عمارة E3</t>
  </si>
  <si>
    <t>بالمقطوعية تكسير خرسانة بالواجهة الخلفية بطول البلاطة و عرض الكمرة لزوم اعمال البياض بعمارة E3</t>
  </si>
  <si>
    <t xml:space="preserve">بالمقطوعية تكسير و نتفتيت و نحاتة و نظافة بئر المصعد بعمارة E1 مقاس 2.2 × 1.7م من ساقط الخرسانة و الخشب المتبقى من الصب القديم </t>
  </si>
  <si>
    <t xml:space="preserve">بالمقطوعية تكسير و نتفتيت و نحاتة و نظافة بئر المصعد بعمارة E2 مقاس 2.2 × 1.7م من ساقط الخرسانة و الخشب المتبقى من الصب القديم </t>
  </si>
  <si>
    <t xml:space="preserve">بالمقطوعية تكسير و نتفتيت و نحاتة و نظافة بئر المصعد بعمارة E4 مقاس 2.2 × 1.7م من ساقط الخرسانة و الخشب المتبقى من الصب القديم </t>
  </si>
  <si>
    <t xml:space="preserve">بالمقطوعية تكسير و نتفتيت و نحاتة و نظافة بئر المصعد بعمارة E5 مقاس 2.2 × 1.7م من ساقط الخرسانة و الخشب المتبقى من الصب القديم </t>
  </si>
  <si>
    <t xml:space="preserve">بالمقطوعية تكسير و نتفتيت و نحاتة و نظافة بئر المصعد بعمارة E6 مقاس 2.2 × 1.7م من ساقط الخرسانة و الخشب المتبقى من الصب القديم </t>
  </si>
  <si>
    <r>
      <t xml:space="preserve">بالمتر الطولى : </t>
    </r>
    <r>
      <rPr>
        <sz val="10"/>
        <rFont val="Arial"/>
        <family val="2"/>
      </rPr>
      <t>توريد و تركيب تكسية للدرج داخل الشقق المستويين من رخام كرارة نائمة سمك 4 سم و قائمة سمك 2 سم بطول الدرج ويلصق بمونة من 300 كجم اسمنت بورتلاندى عادى / م3 رمل و الفئة تشمل توريد و تركيب الوزارت و لف أنوف الدرج مع الصقل والجلاء والتلميع والسقية وكل ما يلزم طبقاً لتعليمات المهندس المشرف وأصول الصناعة و طبقاً للمواصفات المصرية القياسية مما جميعة بالمتر الطولى.</t>
    </r>
  </si>
  <si>
    <t xml:space="preserve">بالمتر الطولى : توريد و تركيب و اختبار كابلات التليفونات للصاعد بكابل نحاس 4 جوز 5 UTP CAT فى مواسير P.V.C و البند يشمل جميع الأكسسوارات اللازمة للتشغيل و إنهاء الأعمال و البند يشمل بوكسات التوزيع فى الطرقات طبقاً لأصول الصناعة و تعليمات المهندس المشرف و </t>
  </si>
  <si>
    <t>بالمتر الطولى توريد و تركيب و اختبار خط تغذية من كابلات نحاس احادية القطاع لتغذية لوحات التوزيع العمومية للشقق و البند يشتمل على جميع الأكسسوارات اللازمة للتشغيل ( مواسير و اكسسوارات المواسير _ حوامل _ كابلات و اكسسوارات _ أطراف توصيل الكابلات _ ... الخ ) و انهاء الأعمال طبقاً لأصول الصناعة و تعليمات المهندس المشرف و المواصفات الفنية و الرسومات مما جميعة من إنتاج شركة الكابلات أو السويدى أو BICC أو ما يماثلها .</t>
  </si>
  <si>
    <t>إجمالى أعمال الكابلات</t>
  </si>
  <si>
    <t>مخرج بريزة مفرد 10 أمبير</t>
  </si>
  <si>
    <t>بالعدد</t>
  </si>
  <si>
    <t>مخرج بريزة مزدوج 10 أمبير</t>
  </si>
  <si>
    <t>مخرج بريزة مفرد 16 أمبير</t>
  </si>
  <si>
    <t>توريد وعمل مبانى م نالطوب الاسمنتى المصمت مقاس 6×12×25 سم من طوبة معتمدة من المهندس المشرف . لزوم حوائط الحمامات والمطابخ بإرتفاع 1.5 متر وكذا مبانى دراوى البلكونات والسطح والسلم فتكون من الطوب الاسمنتى المصمت بنفس الابعاد , وتلصق بمونة مكونة من 300 كجم / م3 رمل والفئة محمل عليها كل ما يلزم لنهو الاعمال طبقاً للرسومات والمواصفات القياسية المصرية وأصوال الصناعة وتعليمات المهندس المشرف.</t>
  </si>
  <si>
    <r>
      <t xml:space="preserve">بالمقطوعية : </t>
    </r>
    <r>
      <rPr>
        <sz val="10"/>
        <rFont val="Arial"/>
        <family val="2"/>
      </rPr>
      <t>توريد و تركيب توصيلات سخان كهربائى شامل محبس الزاوية و الوصلات المرنة و المواسير البولى بروبلين و كل مايلزم - مما جميعه وطبقاً لأصول الصناعة و تعليمات المهندس المشرف .</t>
    </r>
  </si>
  <si>
    <t>كابل تغذية قطاع 4*150+70مم2</t>
  </si>
  <si>
    <t>كابل تغذية قطاع 4×120×70مم2</t>
  </si>
  <si>
    <r>
      <t>بالمتر الطولى :</t>
    </r>
    <r>
      <rPr>
        <sz val="10"/>
        <rFont val="Arial"/>
        <family val="2"/>
      </rPr>
      <t xml:space="preserve"> توريد و تركيب شريط من رخام أخضر هندى سمك 2سم و بعرض 10سم فى الأماكن الموضحة بالبد السابق رقم 17 يلصق بمونة مكونة من 300 كجم اسمنت بورتلاندى عادى / م3 رمل والفئة تشمل الجلاء والتلميع والصقل والسقية وكل ما يلزم لنهو العمل على أكمل وجة طبقاً </t>
    </r>
  </si>
  <si>
    <r>
      <t xml:space="preserve">بالمتر المسطح : </t>
    </r>
    <r>
      <rPr>
        <sz val="10"/>
        <rFont val="Arial"/>
        <family val="2"/>
      </rPr>
      <t xml:space="preserve">توريد و تركيب أرضيات بلاط موزايكو مقاس 30×30×3سم لزوم الأسطح و المناور لغرف الكهرباء و الخدمات بالبدروم و تلصق بمونة مكونة من 300 كجم اسمنت بورتلاندى عادى / م3 رمل ويتم أعتماد العينة من قبل المهندس المشرف والفئة تشمل كل ما يلزم لنهو العمل </t>
    </r>
  </si>
  <si>
    <r>
      <t>بالمتر الطولى :</t>
    </r>
    <r>
      <rPr>
        <sz val="10"/>
        <rFont val="Arial"/>
        <family val="2"/>
      </rPr>
      <t xml:space="preserve"> توريد و تركيب وزرة مائلة من بلاط موزايكو مقاس 30×30×3سم لزوم الأسطح و المناور و تلصق بمونة مكونة من 300 كجم اسمنت بورتلاندى عادى / م3 رمل ويتم أعتماد العينة من قبل المهندس المشرف والفئة تشمل كل ما يلزم لنهو العمل  طبقاً للرسومات وتعليمات ا</t>
    </r>
  </si>
  <si>
    <r>
      <t xml:space="preserve">بالمتر المسطح : </t>
    </r>
    <r>
      <rPr>
        <sz val="10"/>
        <rFont val="Arial"/>
        <family val="2"/>
      </rPr>
      <t>توريد و تركيب طوب متداخل ( إنترلوك ) ذات مقاومة عالية للبرى و الإحتكاك إنتاج شركة طوبلاط أو تكنوكريت أو ما يماثلها ومن اجود الانواع من عينة معتمدة قبل البدء فى التوريد لزوم أرضية البدروم والارصفة والفئة تشمل التركيب على فرشة رمل بسمك 10 سم</t>
    </r>
  </si>
  <si>
    <r>
      <t>بالمتر المسطح :</t>
    </r>
    <r>
      <rPr>
        <sz val="10"/>
        <rFont val="Arial"/>
        <family val="2"/>
      </rPr>
      <t xml:space="preserve"> توريد و تركيب تكسيات من رخام الجلالة بكامل إرتفاع كل من واجهة حوائط المصاعد و حوائط المداخل أما حوائط الفراغ الداخلى بإرتفاع 1.00م يعلوه طبان بعرض 5سم وجلسات واجناب أحواض الزهور بكامل ارتفاعها على الطبيعة سمك 2سم وطبقاً للعينة المعتمدة بال</t>
    </r>
  </si>
  <si>
    <t>بالمقطوعية توريد و تركيب و توصيل و اختبار نظام الانتركوم شامل محطة الدخول شاملة وحدة امداد القوى و الموزعات و الكابلات و الأكسسوارات الضرورية لأنهاء الأعمال و شاملة صناديق التوزيع بالطرقات كما موضح بالرسومات أصول الصناعة و المواصفات الفنية و تعليمات المهندس المشرف - مما جميعه بالعدد .</t>
  </si>
  <si>
    <t>10-1</t>
  </si>
  <si>
    <t>10-2</t>
  </si>
  <si>
    <t xml:space="preserve">توريد و تركيب تكسيات من رخام جلالة لزوم سلالم الدرج الخارجى و السلم الرئيسى والثانوى النائمة سمك 4سم و القائمة سمك 2سم بطول الدرج وحسب العينة المعتمدة بالموقع والرسومات , ويلصق بمونة مكونة من 300كجم اسمنت بورتلاندى عادى / م3 رمل والفئة تشمل توريد و تركيب </t>
  </si>
  <si>
    <r>
      <t>بالمتر الطولى :</t>
    </r>
    <r>
      <rPr>
        <sz val="10"/>
        <rFont val="Arial"/>
        <family val="2"/>
      </rPr>
      <t xml:space="preserve"> توريد و تركيب وزرة مائلة من بلاط موزايكو مقاس 30×30×3سم لزوم الأسطح و المناور و تلصق بمونة مكونة من 300 كجم اسمنت بورتلاندى عادى / م3 رمل ويتم أعتماد العينة من قبل المهندس المشرف والفئة تشمل كل ما يلزم لنهو العمل  طبقاً للرسومات وتعليمات المهندس المشرف والمواصفات المصرية وأصول الصناعة مما جميعة بالمتر الطولى.</t>
    </r>
  </si>
  <si>
    <t>تكسير و نحت كمرة خرسانة بالحمامات بين الغرف نموذج  ِِA عمارة E3 حنى منسوب التشطيب لجميع الادوار</t>
  </si>
  <si>
    <t xml:space="preserve">بالعدد تكسير و تفتيح دكتات لزوم صواعد مقاس 20× 40 سم </t>
  </si>
  <si>
    <r>
      <t>بالمتر الطولى :</t>
    </r>
    <r>
      <rPr>
        <sz val="10"/>
        <rFont val="Arial"/>
        <family val="2"/>
      </rPr>
      <t xml:space="preserve"> توريد و تركيب شريط من رخام أخضر هندى سمك 2سم و بعرض 10سم فى الأماكن الموضحة بالبد السابق رقم 17 يلصق بمونة مكونة من 300 كجم اسمنت بورتلاندى عادى / م3 رمل والفئة تشمل الجلاء والتلميع والصقل والسقية وكل ما يلزم لنهو العمل على أكمل وجة طبقاً لتعليمات المهندس المشرف والرسومات وأصول الصناعة والمواصفات القياسية المصرية مما جميعة بالمتر الطولى.</t>
    </r>
  </si>
  <si>
    <t>تركيب استلو</t>
  </si>
  <si>
    <r>
      <t>بالمتر المسطح :</t>
    </r>
    <r>
      <rPr>
        <sz val="10"/>
        <rFont val="Arial"/>
        <family val="2"/>
      </rPr>
      <t xml:space="preserve"> توريد وعمل بياض على شبك ممدد لزوم سقف مداخل البرج وتشمل الفئة كافة المواد اللازمة للتعليق مع تخليق فتحات الكهرباء المطلوبة وكل مايلزم طبقاً للرسومات و لتعليمات المهندس المشرف والمواصفات القياسية المصرية وأصول الصناعة والقياس هندسى بالمتر ا</t>
    </r>
  </si>
  <si>
    <r>
      <t xml:space="preserve">بالمتر المسطح : </t>
    </r>
    <r>
      <rPr>
        <sz val="10"/>
        <rFont val="Arial"/>
        <family val="2"/>
      </rPr>
      <t>توريد وعمل دهانات للوجهات الخارجية والمناور والبسطات والسلم ودراو ىالسطح من الداخل وحوائط الفراغ الداخلى مقاومة للعموامل الجوية إنتاج شركة سكيب او سايبس أو باكين أو ما يماثلها ومن عينة معتمدة والسعر يشمل الدهان التحضيرى ثم الدهان بالاوجه ا</t>
    </r>
  </si>
  <si>
    <r>
      <t>بالمتر المسطح :</t>
    </r>
    <r>
      <rPr>
        <sz val="10"/>
        <rFont val="Arial"/>
        <family val="2"/>
      </rPr>
      <t xml:space="preserve"> توريد و تركيب أرضيات من ترابيع رخام جلالة مقاس 40×40×2 سم و طبقاً للعينة المعتمدة بالموقع لزوم أرضية مدخل العمارة و أرضية الفراغ الداخلى و البسطات أمام الشقق و صدفات السلالم , ويلصق بمونة مكونة من 300 كجم اسمنت بورتلاندى عادى / م3 رمل والف</t>
    </r>
  </si>
  <si>
    <r>
      <t>بالمتر المسطح :</t>
    </r>
    <r>
      <rPr>
        <sz val="10"/>
        <rFont val="Arial"/>
        <family val="2"/>
      </rPr>
      <t xml:space="preserve"> توريد وعمل بياض على شبك ممدد لزوم سقف مداخل البرج وتشمل الفئة كافة المواد اللازمة للتعليق مع تخليق فتحات الكهرباء المطلوبة وكل مايلزم طبقاً للرسومات و لتعليمات المهندس المشرف والمواصفات القياسية المصرية وأصول الصناعة والقياس هندسى بالمتر المسطح مما جميعة.</t>
    </r>
  </si>
  <si>
    <t>إجمالى أعمال البياض</t>
  </si>
  <si>
    <r>
      <t xml:space="preserve">بالمتر المسطح : </t>
    </r>
    <r>
      <rPr>
        <sz val="10"/>
        <rFont val="Arial"/>
        <family val="2"/>
      </rPr>
      <t>توريد وعمل دهانات للوجهات الخارجية والمناور والبسطات والسلم ودراو ىالسطح من الداخل وحوائط الفراغ الداخلى مقاومة للعموامل الجوية إنتاج شركة سكيب او سايبس أو باكين أو ما يماثلها ومن عينة معتمدة والسعر يشمل الدهان التحضيرى ثم الدهان بالاوجه اللازمة لنهو الأعمال على الوجة الاكمل حسب أصول الصناعة وتعليمات المهندس المشرف والمواصفات القياسية المصرية مما جميعة بالمتر المسطح.</t>
    </r>
  </si>
  <si>
    <t>إجمالى أعمال الدهانات</t>
  </si>
  <si>
    <r>
      <t xml:space="preserve">بالمتر الطولى : </t>
    </r>
    <r>
      <rPr>
        <sz val="10"/>
        <rFont val="Arial"/>
        <family val="2"/>
      </rPr>
      <t>توريد و تركيب وزرة من رخام جلالة بإرتفاع 10سم و سمك 2سم للبسطات أمام الشقق و صدفات السلالم والفئة تشمل الجلاء والتلميع والصقل والسقية وكل ما يلزم لنهو العمل على أكمل وجة طبقاً لتعليمات المهندس المشرف والرسومات وأصول الصناعة والمواصفات القياسية المصرية مما جميعة بالمتر الطولى.</t>
    </r>
  </si>
  <si>
    <t>م.ط</t>
  </si>
  <si>
    <t xml:space="preserve">فرق سعر متر مكعب مبانى طوب طفلى انتاج شركة مصر بريك او ما يماثلها و من العينة المعتمدة و الفئة تشمل الاعتاب و كل ما يلزم لنهو لنهو العمل </t>
  </si>
  <si>
    <t xml:space="preserve">فرق سعر متر مكعب مبانى  طوب اسمنتى مصمت مقاس 25×12×6 سم  من العينة المعتمدة و الفئة تشمل الاعتاب و كل ما يلزم لنهو لنهو العمل </t>
  </si>
  <si>
    <t>كمية العقد</t>
  </si>
  <si>
    <t>bb</t>
  </si>
  <si>
    <t>تاسعاً : توريد و تركيب حوامل كابلات رئيسية</t>
  </si>
  <si>
    <t xml:space="preserve">توريد و تركيب حوامل كابلات رئيسية LADDER إنتاج شركة إميكو شامل جميع إكسسوارات التركيب و الجلفنة بعد التصنيع بعرض 60 سم </t>
  </si>
  <si>
    <t>إجمالى أعمال حوامل كابلات رئيسية</t>
  </si>
  <si>
    <t xml:space="preserve"> </t>
  </si>
  <si>
    <r>
      <t>بالمقطوعية :</t>
    </r>
    <r>
      <rPr>
        <sz val="10"/>
        <rFont val="Arial"/>
        <family val="2"/>
      </rPr>
      <t xml:space="preserve"> توريد و تركيب و إختبار بانيو من الإكلريك أو الصينى كاملاً بالخلاط و المسطرة من إنتاج شركة ايديال ستاندرد و من عينة معتمده و طبقاً للمواصفات الفنية المعتمدة بالمشروع و البند يشمل توريد و تركيب جميع المشتملات من طابق و فائض و جميع توصيلات الصرف و التغذية بالمياه الساخنة و البارده و كل ما يلزم لإنهاء العمال حسب أصول الصناعة و المواصفات و تعليمات المهندس المشرف .</t>
    </r>
  </si>
  <si>
    <r>
      <t>بالمقطوعية :</t>
    </r>
    <r>
      <rPr>
        <sz val="10"/>
        <rFont val="Arial"/>
        <family val="2"/>
      </rPr>
      <t xml:space="preserve"> توريد و تركيب و اختبار مرحاض ماركة ايديال استاندرد
أو مايماثلة من الصينى المطلى كامل بالدش الداخلى حسب الطراز المعتمد بالموقع و السعر يشمل التكسير فى الحائط و الخرسانة و التحبيش و توريد و تركيب توصيلات التغذية البارد و الساخن و توصيلات الصرف و التهوية و عدد 2 محبس زاوية و الأختبار و كل مايلزم و نهو العمل طبقاً لأصول الصناعة و المواصفات و الرسومات و تعليمات المهندس المشرف مما جميعة بالمقطوعية.</t>
    </r>
  </si>
  <si>
    <t>مواسير 160 مم  6 ج  صرف</t>
  </si>
  <si>
    <t>كوع 2 بوصة 45 صرف</t>
  </si>
  <si>
    <t>كوع 2 بوصة 90 صرف</t>
  </si>
  <si>
    <t>كوع 2 بوصة  صرف</t>
  </si>
  <si>
    <t>تة  4/3  بوصة 45 صرف</t>
  </si>
  <si>
    <t>تة  4/4  بوصة 45 صرف</t>
  </si>
  <si>
    <t>تة  2/4  بوصة 45 صرف</t>
  </si>
  <si>
    <t>تة  4/6  بوصة 45 صرف</t>
  </si>
  <si>
    <t>تة  6  بوصة 45 صرف</t>
  </si>
  <si>
    <t>كوع 3 بوصة  45 صرف</t>
  </si>
  <si>
    <r>
      <t>بالمتر الطولى :</t>
    </r>
    <r>
      <rPr>
        <sz val="10"/>
        <rFont val="Arial"/>
        <family val="2"/>
      </rPr>
      <t xml:space="preserve"> توريد و تركيب و اختبار مواسير للصرف و التهوية و العمل من البلاستيك ( upvc ) ضغط 6 جوى أنتاج شركة اسلون أو P.P.P أو مايماثلها من عينة معتمدة قبل التوريد و التركيب شاملة الكيعان و المشتركات و التثبيت و الأفايز و طبات التسايك و خلافة تركيب على الحائط و يتم دهانها .</t>
    </r>
  </si>
  <si>
    <t xml:space="preserve">جرجورى قطر 4 بوصه </t>
  </si>
  <si>
    <t>3-1</t>
  </si>
  <si>
    <r>
      <t>بالعدد :</t>
    </r>
    <r>
      <rPr>
        <sz val="10"/>
        <rFont val="Arial"/>
        <family val="2"/>
      </rPr>
      <t xml:space="preserve"> توريد و تركيب هواية من البلاستيك انتاج محلى و من عينة معتمدة لمواسير الصرف و التهوية و كل مايلزم مع نهو العمل نهوا تاما و كاملا حسب أصول الصناعة.</t>
    </r>
  </si>
  <si>
    <t>4-1</t>
  </si>
  <si>
    <t xml:space="preserve">هواية قطر 4 بوصه </t>
  </si>
  <si>
    <t>بالمقطوعية توريد و تركيب و اختبار نظام حماية من الصواعق شامل الإكسسوارات اللازمة لإنهاء العمل كما هو موضح بالمواصفات الفنية .</t>
  </si>
  <si>
    <t>إجمالى أعمال نطام الحماية من الصواعق</t>
  </si>
  <si>
    <t>إجمالى أعمال الكورنيشة الخشبية</t>
  </si>
  <si>
    <r>
      <t xml:space="preserve">بالمتر المسطح : </t>
    </r>
    <r>
      <rPr>
        <sz val="10"/>
        <rFont val="Arial"/>
        <family val="2"/>
      </rPr>
      <t>توريد و عمل دهانات من البلاستيك إنتاج شركة سايبس أو باكين أو سكيب أو مايماثلها عالى الجودة للحوائط و الأسقف بالأوجه اللازمة بعد المعجون و الصنفرة و الفئة تشمل كل ما يلزم لنهو العمل طبقاً لتعليمات المهندس المشرف و لأصول الصناعة و المواصفات القياسية المصرية مما جميعه بالمتر المسطح .</t>
    </r>
  </si>
  <si>
    <r>
      <t>بالمقطوعية :</t>
    </r>
    <r>
      <rPr>
        <sz val="10"/>
        <rFont val="Arial"/>
        <family val="2"/>
      </rPr>
      <t xml:space="preserve"> توريد و تركيب و اختبار مرحاض ماركة ايديال استاندرد أو مايماثلة من الصينى المطلى كامل بالدش الداخلى حسب الطراز المعتمد بالموقع و السعر يشمل التكسير فى الحائط و الخرسانة و التحبيش و توريد و تركيب توصيلات التغذية البارد و الساخن و توصيلات الصرف </t>
    </r>
  </si>
  <si>
    <r>
      <t xml:space="preserve">بالمقطوعية : </t>
    </r>
    <r>
      <rPr>
        <sz val="10"/>
        <rFont val="Arial"/>
        <family val="2"/>
      </rPr>
      <t>توريد و تركيب و اختبار بيدية ماركة ايديال استاندرد بالخلاط كامل والسعر يشمل توريد وتركيب جميع مشتملاتة من طابق وفائظ وجميع توصيلات الصرف والسيفون هانز جروهى كامل من مما جميعة طبقاً لأصول الصناعة والرسومات والمواصفات وتعليمات المهندس المشرف مم</t>
    </r>
  </si>
  <si>
    <t>أولا : الاعمال المعمارية عمارة E4</t>
  </si>
  <si>
    <t>فرق سعر توريد و تركيب جهاز حوض ديورفيت موديل ديلاركو بدلان من حوض ايديال استاندر موديل كميرا</t>
  </si>
  <si>
    <t>فرق سعر توريد و تركيب مرحاض ديورفيت موديل ديلاركو كامل بالدش الداخلى و صندوق الطرد و السيديلى و شاسية التثبيت بدلا من مرحاض ايديال استاندر موديل كميرا</t>
  </si>
  <si>
    <t>مواسير قطر 2 بوصة</t>
  </si>
  <si>
    <t>1-6</t>
  </si>
  <si>
    <t xml:space="preserve">مواسير قطر 3 بوصة </t>
  </si>
  <si>
    <t>محبس قطر 1 بوصة</t>
  </si>
  <si>
    <t>محبس قطر 1.25 بوصه</t>
  </si>
  <si>
    <t xml:space="preserve">محبس قطر 1.50 بوصه </t>
  </si>
  <si>
    <t>2-4</t>
  </si>
  <si>
    <t xml:space="preserve">محبس قطر 2 بوصه </t>
  </si>
  <si>
    <t>إجمالى أعمال المياة</t>
  </si>
  <si>
    <t>ثالثاً: أعمال الصرف</t>
  </si>
  <si>
    <r>
      <t xml:space="preserve">بالمقطوعية : </t>
    </r>
    <r>
      <rPr>
        <sz val="10"/>
        <rFont val="Arial"/>
        <family val="2"/>
      </rPr>
      <t>توريد و تركيب مجموعة طلمبات ماركة ( كلبيدا ) أو ما يماثلها مع كافة مشتملاته و المحابس و الخزان طبقاً لمل هو موجود بالمخططات و لوحة التوزيع الكهربائية .</t>
    </r>
  </si>
  <si>
    <r>
      <t>بالعدد :</t>
    </r>
    <r>
      <rPr>
        <sz val="10"/>
        <rFont val="Arial"/>
        <family val="2"/>
      </rPr>
      <t xml:space="preserve"> توريد و تركيب عداد مياه مستورد و من عينة معتمدة من مرفق المياه كل ما يلزم لإنهاء الأعمال حسب أصول الصناعة و المواصفات و تعليمات المهندس المشرف طبقاً لما هو بالمخططات .</t>
    </r>
  </si>
  <si>
    <r>
      <t xml:space="preserve">بالمتر المسطح : </t>
    </r>
    <r>
      <rPr>
        <sz val="10"/>
        <rFont val="Arial"/>
        <family val="2"/>
      </rPr>
      <t xml:space="preserve">توريد و تركيب أرضيات من الخشب القرو اليوغسلافى - مسمار على علفة و فلصة مع القشط و الدهان لزوم أماكن الإستقبال و الطرقات و الفئة تشمل توريد و تركيب الوزرة الخشبية وكل ما يلزم لنهو العمل طبقاً للرسومات ولأصول الصناعة وتعليمات المهندس المشرف </t>
    </r>
  </si>
  <si>
    <r>
      <t>بالعدد :</t>
    </r>
    <r>
      <rPr>
        <sz val="10"/>
        <rFont val="Arial"/>
        <family val="2"/>
      </rPr>
      <t xml:space="preserve"> توريد و تركيب و اختبار سيفون ارضية من البلاستيك 50/70 مم ماركة الشريف طبقاً للعينة المعتمدة بالموقع و طبقاً للمواصفات المعتمدة بالمشروع و البند محمل علية غطاء أستنلس ماركة لورد و البند يشمل التكسير و الضبط و كل ما يلزم لأنهاء العمال حسب أصول الصن</t>
    </r>
  </si>
  <si>
    <r>
      <t>بالمتر المسطح :</t>
    </r>
    <r>
      <rPr>
        <sz val="10"/>
        <rFont val="Arial"/>
        <family val="2"/>
      </rPr>
      <t xml:space="preserve"> توريد وتركيب طبقة عازلة للرطوبة لزوم الاسطح العلوية وأحواض الزهور بالمداخل من لفائف البتومين المعالج والمؤكسد بطبقة من البوليستر سمك 3 مم من أنتاج شركة بتونيل أو أنسومات أو تكسا الأسبانى أو ما يماثلها وتلصق بلهب الباشبورى والفئة تشمل تجهيز السطح للدهان بطبقة من البرايمر الاولى وتعمل الطبقة العازلة بركوب لا يقل عن 15 سم والوزرة بأرتفاع 20 سم , والسعر يشمل عمل طبقة حماية للطبقة العازلة من لياسة اسمنتية بسمك 2 سم وطبقاً للرسومات وحسب تعليمات الشركة المنتجة للطبقة العازلة والمهندس المشرف والمواصفات المصرية القياسية واصول الصناعة مما جميعة بالمتر المسطح.</t>
    </r>
  </si>
  <si>
    <r>
      <t>بالمتر المسطح :</t>
    </r>
    <r>
      <rPr>
        <sz val="10"/>
        <rFont val="Arial"/>
        <family val="2"/>
      </rPr>
      <t xml:space="preserve"> توريد و تركيب طبقة عازلة للرطوبة من لفائف البيتومين المعالج و المؤكسد بطبقة من البوليستر سمك 3 مم من أنتاج شركة بتونيل أو أنسومات أو تكسا الأسبانى أو ما يماثلها فى الجودة وتلصق بلهب الباشبورى لزوم الحمامات والفئة تشمل تجهيز السطح للدهان بطبقة من البرايمر الاولى وتعمل الطبقة العازلة بركوب لا يقل عن 15 سم والوزرة بأرتفاع 20 سم و السعر يشمل عمل طبقة حماية للطبقة العازلة من لياسة اسمنتية بسمك 2 سم و طبقاً للرسومات , وحسب تعليمات الشركة المنتجة للطبقة العازلة والمهندس المشرف والمواصفات المصرية القياسية واصول الصناعة مما جميعة بالمتر المسطح..</t>
    </r>
  </si>
  <si>
    <t>ثانياً : أعمال السيراميك :</t>
  </si>
  <si>
    <r>
      <t>بالمتر الطولى :</t>
    </r>
    <r>
      <rPr>
        <sz val="10"/>
        <rFont val="Arial"/>
        <family val="2"/>
      </rPr>
      <t xml:space="preserve"> توريد و تركيب و اختبار مواسير من الحديد المجلفن من عينة معتمدة قبل التوريد و التركيب شاملة الكيعان و المشتركات و التثبيت و الأفايز و طبات الغلق و خلافة تركب على الحائط مع الدهان و كل ما يلزم لنهو العمل نهوا تاما و كاملا طبقاً للرسومات بالمتر الطولى .</t>
    </r>
  </si>
  <si>
    <t xml:space="preserve">مواسير قطر 50 مم </t>
  </si>
  <si>
    <t>مواسير قطر 75 مم</t>
  </si>
  <si>
    <t>مواسير قطر 110 مم</t>
  </si>
  <si>
    <t xml:space="preserve">مواسير قطر 160 مم </t>
  </si>
  <si>
    <r>
      <t>بالعدد :</t>
    </r>
    <r>
      <rPr>
        <sz val="10"/>
        <rFont val="Arial"/>
        <family val="2"/>
      </rPr>
      <t xml:space="preserve"> باب خشب مقاس 1.00م×2.2م لزوم باب الوحدة من الخشب القرو ( ماسيف ) على حلق مساعد SUB Frame بكامل عرض الحائط والباب مكون من ضلفة واحدة مكونة من حشوات على حلق 2 × 6 بوصة من الخشب القرو مع تجليد باقى معبرة الباب بكامل عرض الحائط بألواح MDF سمك 22 مم م</t>
    </r>
  </si>
  <si>
    <r>
      <t>بالعدد :</t>
    </r>
    <r>
      <rPr>
        <sz val="10"/>
        <rFont val="Arial"/>
        <family val="2"/>
      </rPr>
      <t xml:space="preserve"> باب خشب مقاس 0.9×2.2م طبقاً للرسومات لزوم السطح و غرف الماكينات و الخدمات بالبدروم و المنور من إطار ووارض وسؤاسات 1/2/1/2 من الخشب الموسكى وتجليد 5 مم أبلاكاج زان من الوجهين ومن عينة معتمدة يركب على حلق قطاع 2×6 بوصة من الخشب الموسكى والفئة تشمل </t>
    </r>
  </si>
  <si>
    <t>اولا: الاعمال المعمارية عمارة E5</t>
  </si>
  <si>
    <t xml:space="preserve"> اعمال التشطيبات الداخلية عمارة E5</t>
  </si>
  <si>
    <t>ثانيا: الاعمال الصحية عمارة E5</t>
  </si>
  <si>
    <t>ثالثا : الاعمال الكهربائية عمارة E5</t>
  </si>
  <si>
    <t>إجمالى العام للعمارة E5</t>
  </si>
  <si>
    <t>E5</t>
  </si>
  <si>
    <r>
      <t>بالمتر الطولى :</t>
    </r>
    <r>
      <rPr>
        <sz val="10"/>
        <rFont val="Arial"/>
        <family val="2"/>
      </rPr>
      <t xml:space="preserve"> درج لزوم مدخل العمارة</t>
    </r>
  </si>
  <si>
    <t xml:space="preserve">الإجمالي  للاعمال المنفذة </t>
  </si>
  <si>
    <t>مدخل رمب عمارة 1</t>
  </si>
  <si>
    <t>الإجمالــــــــــــــــــــــــــــــي حــــــــــــفر الرمـــــــــــــال</t>
  </si>
  <si>
    <t xml:space="preserve">عمارة E1 توسيع  دكتات وكمر </t>
  </si>
  <si>
    <t xml:space="preserve">عمارة E6 توسيع  دكتات وكمر </t>
  </si>
  <si>
    <t>مهندس / امنية حسن</t>
  </si>
  <si>
    <t>مهندس/ امام سليمان</t>
  </si>
  <si>
    <t>مهندس : امنية حسن</t>
  </si>
  <si>
    <t xml:space="preserve">مهندسة / امنية حسن </t>
  </si>
  <si>
    <t>مهندس/  عوض محمد</t>
  </si>
  <si>
    <t>مهندسة / امنية حسن</t>
  </si>
  <si>
    <t>مهندس/امام سليمان</t>
  </si>
  <si>
    <t>مهندسة : امنية حسن</t>
  </si>
  <si>
    <t>بالمتر المسطح : 
توريد و تركيب برجولا من الخشب الموسكى قطاعات 50×200 مم ، 50×250 مم شاملة توريد و تركيب جميع الإكسسوارات المعدنية اللازمة للتثبيت و الدعامات و الفئة تشمل توريد و عمل الدهان لكامل البرجولا بعدد 2 طبقة بلاستيكية شفافة كبطانة وعدد 2 وجة بلاست</t>
  </si>
  <si>
    <r>
      <t>بالمتر الطولي:</t>
    </r>
    <r>
      <rPr>
        <sz val="10"/>
        <rFont val="Arial"/>
        <family val="2"/>
      </rPr>
      <t xml:space="preserve"> توريد وتركيب بردورات خرسانية متوسطة للأرصفة الخارجية ومن عينة معتمدة إنتاج شركة طوبلاط أو تكنوكريت من أجود الأنواع ويتم التركيب على المناسيب المطلوبة ويصب تحتها فرشة من الخرسانة العادية بسمك 10 سم بنسبة 1 م3 زلط + 0.5 م3 رمل + 200 كجم اسمنت</t>
    </r>
  </si>
  <si>
    <r>
      <t>بالعدد:</t>
    </r>
    <r>
      <rPr>
        <sz val="10"/>
        <rFont val="Arial"/>
        <family val="2"/>
      </rPr>
      <t xml:space="preserve"> توريد وتركيب قبه من الفيبرجلاس عبارة عن جزء من كرة نصف قطرها 2560مم بإرتفاع 1300مم والفئة تشمل كافة الإكسسوارات اللازمة للتركيب والثبيت والدهان باللون المطلوب مع مراجعة الابعاد على الرسومات والطبيعة قبل البدء فى التنفيذ ونهو العمل على أكمل وجة وطب</t>
    </r>
  </si>
  <si>
    <r>
      <t>بالمتر المسطح :</t>
    </r>
    <r>
      <rPr>
        <sz val="10"/>
        <rFont val="Arial"/>
        <family val="2"/>
      </rPr>
      <t xml:space="preserve"> توريد و تركيب طبقة عازلة للرطوبة من لفائف البيتومين المعالج و المؤكسد بطبقة من البوليستر سمك 3 مم من أنتاج شركة بتونيل أو أنسومات أو تكسا الأسبانى أو ما يماثلها فى الجودة وتلصق بلهب الباشبورى لزوم الحمامات والفئة تشمل تجهيز السطح للدهان بط</t>
    </r>
  </si>
  <si>
    <t>بالعدد توريد و تركيب و اختبار مفاتيح للأنارة شامل المواسير و اكسسوارات المواسير و المفتاح و الأسلاك و المخارج و جميع الأكسسوارات و ذلك بسلك نحاس 3×3 مم من الدائرة الفرعية الى اللوحة كما هو بالرسومات و طبقاً لأصول الصناعة و تعليمات المهندس المشرف و المواصف</t>
  </si>
  <si>
    <t>بالعدد توريد و تركيب و اختبار مخارج كهرباء شامل المواسير و اكسسوارات المواسير و المفتاح و الأسلاك و النخارج و جميع الأكسسوارات من الدائرة الفرعية الى اللوحة كما هو بالرسومات و طبقاً لأصول الصناعة و تعليمات المهندش المشرف و المواصفات الفنية مما جميعة بالعد</t>
  </si>
  <si>
    <t>بالعدد توريد و تركيب و توصيل و اختبار لوحه التوزيع العمومية للشقق من النوع الغاطس على شكل دولاب من الصاج بسمك 2 مم على الأقل مدهونه ببوية الفرن و بها الأجهزة و المهمات كما هى موضحة بالرسومات و اللوحة من انتاج شركة تبكو - بتشينو أو الشركة العربية المصرية أ</t>
  </si>
  <si>
    <t>بالعدد توريد و تركيب و إختبار و تشغيل مخرج إنارة 2×3مم2 و السعر يشمل المواسير و إكسسوارات المواسير و العلب و الأسلاك و الأكسسوارات حتى اللوحة العمومية كما هو موضح بالرسومات و السعر لا يشمل وحدات الأضاءة و البند يشمل جميع الأكسسوارات اللازمة للتشغيل و إنها</t>
  </si>
  <si>
    <t>بالمقطوعية توريد و تركيب و توصيل و اختبار نظام الانتركوم شامل محطة الدخول شاملة وحدة امداد القوى و الموزعات و الكابلات و الأكسسوارات الضرورية لأنهاء الأعمال و شاملة صناديق التوزيع بالطرقات كما موضح بالرسومات أصول الصناعة و المواصفات الفنية و تعليمات المهن</t>
  </si>
  <si>
    <t>مهندس /وائل اسماعيل</t>
  </si>
  <si>
    <t xml:space="preserve">بالمتر الطولى فرق سعر توريد و تركيب درابزين حديد ارتفاع  0.9 </t>
  </si>
  <si>
    <t>م ط</t>
  </si>
  <si>
    <r>
      <t>بالمتر المسطح :</t>
    </r>
    <r>
      <rPr>
        <sz val="10"/>
        <rFont val="Arial"/>
        <family val="2"/>
      </rPr>
      <t xml:space="preserve"> توريد و تركيب أرضيات من السيراميك إنتاج كيلواباترا أو الجوهرة أو ما يماثلها فى الجودة لزوم التراسات وغرفة المربية على ان يكون سعر التوريد فى حدود 30 جنية شامل الضريبة والنقل ومن عينة معتمدة من قبل المهندس المشرف والفئة تشمل كل ما يلزم لنهو العمل طبقاً لأصول الصناعة والمواصفات القياسية المصرية مما جميعة بالمتر المسطح.</t>
    </r>
  </si>
  <si>
    <r>
      <t xml:space="preserve">بالمتر الطولى : </t>
    </r>
    <r>
      <rPr>
        <sz val="10"/>
        <rFont val="Arial"/>
        <family val="2"/>
      </rPr>
      <t>توريد و تركيب وزرة من السيراميك إنتاج شركة كليوباترا أو الجوهرة أو مايماثلها بإرتفاع 10 سم لزوم غرفة المربيه و التراسات والفئة تشمل كل ما يلزم لنهو العمل طبقاً لأصول الصناعة والمواصفات القياسية المصرية مما جميعة بالمتر المسطح.</t>
    </r>
  </si>
  <si>
    <t>إجمالى أعمال السيراميك</t>
  </si>
  <si>
    <t>ثالثاً : أعمال الرخام :</t>
  </si>
  <si>
    <r>
      <t>بالمتر المسطح :</t>
    </r>
    <r>
      <rPr>
        <sz val="10"/>
        <rFont val="Arial"/>
        <family val="2"/>
      </rPr>
      <t xml:space="preserve"> توريد و تركيب حوائط من السيراميك إنتاج كيلواباترا أو الجوهرة أو ما يماثلها فى الجودة لزوم حوائط المطابخ و الحمامات على ان يكون سعر التوريد فى حدود 30 جنية شامل الضريبة والنقل ومن عينة معتمدة من قبل المهندس المشرف والفئة تشمل كل ما يلزم لنه</t>
    </r>
  </si>
  <si>
    <r>
      <t xml:space="preserve">بالمتر المسطح : </t>
    </r>
    <r>
      <rPr>
        <sz val="10"/>
        <rFont val="Arial"/>
        <family val="2"/>
      </rPr>
      <t>توريد و تركيب أرضيات من السيراميك إنتاج كيلواباترا أو الجوهرة أو ما يماثلها فى الجودة لزوم حوائط المطابخ و الحمامات على ان يكون سعر التوريد فى حدود 30 جنية شامل الضريبة والنقل ومن عينة معتمدة من قبل المهندس المشرف والفئة تشمل كل ما يلزم لن</t>
    </r>
  </si>
  <si>
    <r>
      <t>بالمتر المسطح :</t>
    </r>
    <r>
      <rPr>
        <sz val="10"/>
        <rFont val="Arial"/>
        <family val="2"/>
      </rPr>
      <t xml:space="preserve"> توريد و تركيب أرضيات من السيراميك إنتاج كيلواباترا أو الجوهرة أو ما يماثلها فى الجودة لزوم التراسات وغرفة المربية على ان يكون سعر التوريد فى حدود 30 جنية شامل الضريبة والنقل ومن عينة معتمدة من قبل المهندس المشرف والفئة تشمل كل ما يلزم لنهو</t>
    </r>
  </si>
  <si>
    <r>
      <t>بالمتر المسطح :</t>
    </r>
    <r>
      <rPr>
        <sz val="10"/>
        <rFont val="Arial"/>
        <family val="2"/>
      </rPr>
      <t xml:space="preserve"> توريد و تركيب أرضيات خشب HDF سمك 7 مم إنتاج شركة أيفيكو أو مايماثلها فى الجودة لزوم أرضيات غرف النوم والملابس ومن عينة معتمدة و الفئة تشمل توريد و تركيب بلاط سنجابى أسفلة مقاس 20×20×2 سم و وزرات من الخشب HDF بسمك 15 مم وكافة المون والمواد </t>
    </r>
  </si>
  <si>
    <r>
      <t>بالعدد :</t>
    </r>
    <r>
      <rPr>
        <sz val="10"/>
        <rFont val="Arial"/>
        <family val="2"/>
      </rPr>
      <t xml:space="preserve"> توريد و تركيب و دهان أبواب خشبية داخلية مقاس 0.9×2.2 م لغرف النوم من إطار و عوارض و سؤاسات من الخشب الموسكة و تجليد MDF سمك 8 مم من الجهتين وقشاط من الخشب الزان (SEMI SOLID CORE) مع عمل حشوات بارزة من الجهتين من MDF سمك 8 مم و الفئة تشمل الدهان ب</t>
    </r>
  </si>
  <si>
    <r>
      <t>بالعدد :</t>
    </r>
    <r>
      <rPr>
        <sz val="10"/>
        <rFont val="Arial"/>
        <family val="2"/>
      </rPr>
      <t xml:space="preserve"> توريد وتركيب و دهان أبواب داخلية خشبية مقاس 0.8× 2.2 م للحمامات من إطار و عوارض و سؤاسات من الخشب الموسكى و تجليد أبلاكاج سمك 8 مم من الجهتين وقشاط من الخشب الزان (SEMI SOLID CORE) مع عمل حشوات بارزة من الجهتين من MDF سمك 8 مم و الفئة تشمل الدهان</t>
    </r>
  </si>
  <si>
    <t>TOTAL</t>
  </si>
  <si>
    <t>تجهيز استلام الموقع</t>
  </si>
  <si>
    <t>اعمال المباني</t>
  </si>
  <si>
    <t>اعمال الخرسانه</t>
  </si>
  <si>
    <t>الاعمال الترابيه</t>
  </si>
  <si>
    <t>بياض داخلي وكرانيش وحلوق مساعده</t>
  </si>
  <si>
    <t>بالعدد توريد و تركيب وأختبار مخرج بريزة شامل المواسير و اكسسوارات المواسير و البريزة و الأسلاك و الأراضى و المخارج و جميع الأكسسوارات و ذلك بسلك نحاس 3×3 مم من الدائرة الفرعية الى اللوحة كما هو بالرسومات و طبقاً لأصول الصناعة و المواصفات الفنية و تعليمات المهندس المشرف .</t>
  </si>
  <si>
    <t>المشروع :</t>
  </si>
  <si>
    <t>أبراج الاميرالد- بلوك E</t>
  </si>
  <si>
    <t>مستخلص رقم:</t>
  </si>
  <si>
    <t>التاريخ:</t>
  </si>
  <si>
    <t>عمارة :</t>
  </si>
  <si>
    <t>E1</t>
  </si>
  <si>
    <t>العــــــــقد</t>
  </si>
  <si>
    <t xml:space="preserve">الإجمالي  للاعمال المنفذة حتي تاريخة </t>
  </si>
  <si>
    <t>السابق</t>
  </si>
  <si>
    <t>الحالي</t>
  </si>
  <si>
    <t>الاجمالي</t>
  </si>
  <si>
    <t>القيمة</t>
  </si>
  <si>
    <t>مستخلص الاعمال المعمارية عمارة E1</t>
  </si>
  <si>
    <t xml:space="preserve"> اعمال التشطيبات الداخلية عمارة E1</t>
  </si>
  <si>
    <t>E2</t>
  </si>
  <si>
    <t>E3</t>
  </si>
  <si>
    <t>ابراج الاميرالد- بلوك E</t>
  </si>
  <si>
    <t>التاريخ</t>
  </si>
  <si>
    <t>ملخص الاعمال</t>
  </si>
  <si>
    <t>البند</t>
  </si>
  <si>
    <t>الحالى</t>
  </si>
  <si>
    <t>اعمال انشائية ومعمارية</t>
  </si>
  <si>
    <t>أعمال صحية</t>
  </si>
  <si>
    <t>أعمال كهربائية</t>
  </si>
  <si>
    <t>بنود مستحدثة و متطلبات</t>
  </si>
  <si>
    <t>تشوينات</t>
  </si>
  <si>
    <t>الاجمــــــــــــــــــــالى</t>
  </si>
  <si>
    <t xml:space="preserve"> المكتب الفنى</t>
  </si>
  <si>
    <t>مدير المشروع</t>
  </si>
  <si>
    <t>البنود المستحدثة</t>
  </si>
  <si>
    <t xml:space="preserve">م </t>
  </si>
  <si>
    <t>الصنف</t>
  </si>
  <si>
    <t>النسبة</t>
  </si>
  <si>
    <t>ملاحظات</t>
  </si>
  <si>
    <t>A3543</t>
  </si>
  <si>
    <t>B3539</t>
  </si>
  <si>
    <r>
      <t>بالمتر المسطح :</t>
    </r>
    <r>
      <rPr>
        <sz val="10"/>
        <rFont val="Arial"/>
        <family val="2"/>
      </rPr>
      <t xml:space="preserve"> توريد و تركيب أرضية ألواح من الموسكى قطاع 1"×4" لأرضيات غرف النوم و الضيوف و من عينة معتمده و السعر يشمل : 
تركيب علقات موسكى قطاع 2"×2" توضح  على مسافات 40 سم من المحور مع عمل تحليقة حول الحائطمن نفس العلفة معشقة مع بعضها نصف على نصف و مثنته بكانات بمسامير بورمة فى الحائط و يشحط بين العلفات بدكم من نفس القطاع على ألا تزيد المسافة بينها عن 1.5م مع تثبيت العلفات الأرضية عن طريق شنبر و صب خرسانه عليه و يكون عمودياً على إتجاه العلفات و لا تقل المسافة بين الشنابر عن 1.00 م و تدهن هذه العلفات و الدكم بوجهين من البتومين المؤكسد الساخن و يملأ بينهم برمال تظيفة على المناسيب المطلوبة بالرسومات .  
تركيب الأرضية من ألواح الموسكى قطاع 1"×4" و تشريبها وتنعيمها بالأوجه المطلوبة بالمقشطه و الدهان بثلاثة أوجه دهان شفاف بالأوجه اللازمة من عينه معتمده و التلميع و البند يشمل كل مايلزم لإنهاء الأعمال طبقاً لأصول الصناعة و تعليمات المهندس المشرف مما جميعه بالمتر المسطح .</t>
    </r>
  </si>
  <si>
    <r>
      <t>بالمتر المكعب :</t>
    </r>
    <r>
      <rPr>
        <sz val="10"/>
        <rFont val="Arial"/>
        <family val="2"/>
      </rPr>
      <t xml:space="preserve"> توريد وعمل خرسانة مسلحة جاهزة لإستكمال بعض الاعمال الخرسانية 
بالمبنى كالمداخل والسلالم وعلى المقاول زيارة الموقع على الطبيعة لمعرفة تلك الاعمال 
المراد استكمالها ويلزم علية القيام بتلك الزيارة قبل وضع سعر للبند ويتم التنفيذ طبقاً
للرسومات ولتعليمات المهندس المشرف والمواصفات القياسية المصرية وأصول الصناعة مما جميعة بالمتر المكعب.</t>
    </r>
  </si>
  <si>
    <r>
      <t xml:space="preserve">بالمتر المكعب : </t>
    </r>
    <r>
      <rPr>
        <sz val="10"/>
        <rFont val="Arial"/>
        <family val="2"/>
      </rPr>
      <t xml:space="preserve">توريد وصب ارضيات من الخرسانة المسلحة الجاهزة لزوم مداخل البدروم سمك 20 سم إجهاد لا يقل عن 200 كجم / سم2 وتسليح قطر 12 مم فى الاتجاهين بتقسيط 20 سم وعمل الفواصل اللازمة بعرض حوالى 2 سم مملوءة بعجينة الاسفلت الطبيعى وكذا كى الفواصل وخدمة السطح النهائى جيدا والفئة تشمل كل ما يلزم لنهو الاعمال طبقاً لأصول الصناعة والرسومات وتعليمات المهندس المشرف والمواصفات المصرية القياسية مما جميعة بالمتر المكعب. </t>
    </r>
  </si>
  <si>
    <t>5*</t>
  </si>
  <si>
    <t>بالعدد توريد و تركيب و إختبار و تشغيل مخرج إنارة 2×3مم2 و السعر يشمل المواسير و إكسسوارات المواسير و العلب و الأسلاك و الأكسسوارات حتى اللوحة العمومية كما هو موضح بالرسومات و السعر لا يشمل وحدات الأضاءة و البند يشمل جميع الأكسسوارات اللازمة للتشغيل و إنهاء الأعمال طبقاً لأصول الصناعة و تعليمات المهندس المشرف و المواصفات الفنية و الرسومات مما جميعه بالعدد .</t>
  </si>
  <si>
    <t>7-1</t>
  </si>
  <si>
    <t>مخرج اضاءه</t>
  </si>
  <si>
    <t>7-2</t>
  </si>
  <si>
    <t>مخرج نجفه</t>
  </si>
  <si>
    <t>7-3</t>
  </si>
  <si>
    <t>مخرج اضاءه سلم</t>
  </si>
  <si>
    <t>إجمالى أعمال مخارج الاضاءه</t>
  </si>
  <si>
    <t>إجمالى أعمال لوحات التوزيع العمومية للعمارة و الشقق</t>
  </si>
  <si>
    <t>ثامناً : وحدات الإضاءة</t>
  </si>
  <si>
    <t>بالعدد توريد و تركيب و اختبار وحدات الإنارة شاملة اللمبات كما هى موصفة بالرسومات كاملة بجميع وسائل التثبيت و الأكسسوارات و الطرازات كما يلى.</t>
  </si>
  <si>
    <t xml:space="preserve">Type Aبالعدد توريد و تركيب وحدة اضاءة طراز </t>
  </si>
  <si>
    <t>Type Cبالعدد توريد و تركيب وحدة اضاءة طراز</t>
  </si>
  <si>
    <t>بالعدد توريد و تركيب وحدة اضاءة طراز LTG1</t>
  </si>
  <si>
    <t>بالعدد توريد و تركيب وحدة اضاءة طرازLTG2</t>
  </si>
  <si>
    <t>بالعدد توريد و تركيب وحدة اضاءة طرازLTG3</t>
  </si>
  <si>
    <t>بالعدد توريد و تركيب وحدة اضاءة طرازLTG22</t>
  </si>
  <si>
    <t>بالعدد توريد و تركيب وحدة اضاءة طرازLTG25</t>
  </si>
  <si>
    <t>8-8</t>
  </si>
  <si>
    <t>بالعدد توريد و تركيب وحدة اضاءة طرازLTG26</t>
  </si>
  <si>
    <t>بالعدد توريد و تركيب وحدة اضاءة طرازLTG27</t>
  </si>
  <si>
    <t>بالعدد توريد و تركيب وحدة اضاءة طرازLTG28</t>
  </si>
  <si>
    <t>بالعدد توريد و تركيب وحدة اضاءة طرازLTG33</t>
  </si>
  <si>
    <r>
      <t>بالمقطوعية :</t>
    </r>
    <r>
      <rPr>
        <sz val="10"/>
        <rFont val="Arial"/>
        <family val="2"/>
      </rPr>
      <t xml:space="preserve"> توريد و تركيب و اختبار مرحاض ماركة ايديال استاندرد أو مايماثلة من الصينى المطلى كامل بالدش الداخلى حسب الطراز المعتمد بالموقع و السعر يشمل التكسير فى الحائط و الخرسانة و التحبيش و توريد و تركيب توصيلات التغذية البارد و الساخن و توصيلات الصرف و التهوية و عدد 2 محبس زاوية و الأختبار و كل مايلزم و نهو العمل طبقاً لأصول الصناعة و المواصفات و الرسومات و تعليمات المهندس المشرف مما جميعة بالمقطوعية.</t>
    </r>
  </si>
  <si>
    <t>مخرج بريزة بمفتاح 13 أمبير</t>
  </si>
  <si>
    <t>إجمالى أعمال مخارج البرايز و القوى</t>
  </si>
  <si>
    <t>ثانياً : مخارج البرايز و القوى</t>
  </si>
  <si>
    <r>
      <t xml:space="preserve">بالمتر المسطح : </t>
    </r>
    <r>
      <rPr>
        <sz val="10"/>
        <rFont val="Arial"/>
        <family val="2"/>
      </rPr>
      <t>توريد و تركيب أرضيات من رخام كرارة 60× 60 سم سمك 2 سم لزوم أرضيات الأستقبال و الطرقات و الفئة تشمل شريط من الرخام الأخضر الهندى بعرض 10 سم سمك 2 سم و توريد و تركيب وزرة من رخام كرارة بإرتفاع 10 سم وكل ما يلزم لنهو العمل طبقاً للرسومات ولأصول الصناعة مع إعتماد العينة من قبل المهندس المشرف قبل التوريد مع الصقل والجلاء والتلميع والسقية طبقاً للمواصفات المصرية القياسية مما جميعة بالمتر المسطح.</t>
    </r>
  </si>
  <si>
    <t>الاجمالي- متر مكعب</t>
  </si>
  <si>
    <t>بالعدد توريد و تركيب صندوق توزيع ذات قاطع عادى ثلاثى 100 أمبير  - 380فولت - 10 كيلو أمبير .</t>
  </si>
  <si>
    <t>17-6</t>
  </si>
  <si>
    <t xml:space="preserve">بالعدد توريد و تركيب علبة للعداد كما هو موضح بالرسومات و الأطار الخارجى يجب أن يكون بنفس المواصفات لوحة التوزيع و من النوع الغاطس بدون باب كالتالى : </t>
  </si>
  <si>
    <t>18-6</t>
  </si>
  <si>
    <t>بالعدد توريد و تركيب علبة لعداد 25 أمبير 380 فولت</t>
  </si>
  <si>
    <t>19-6</t>
  </si>
  <si>
    <t>بالعدد توريد و تركيب علبة لعداد 50 أمبير 380 فولت</t>
  </si>
  <si>
    <t>20-6</t>
  </si>
  <si>
    <t>بالعدد توريد و تركيب علبة لعداد 100 أمبير 380 فولت</t>
  </si>
  <si>
    <t>سابعاً : مخارج الاضاءه</t>
  </si>
  <si>
    <r>
      <t xml:space="preserve">بالمتر المسطح : </t>
    </r>
    <r>
      <rPr>
        <sz val="10"/>
        <rFont val="Arial"/>
        <family val="2"/>
      </rPr>
      <t>توريد وعمل بياض تخشين داخلى شرح البند السابق لزوم حوائط الشقق من الداخل والبدروم وطبقاً لتعليمات المهندس المشرف والمواصفات القياسية المصرية وأصول الصناعة والقياس هندسى بالمتر المسطح مما جميعة.</t>
    </r>
  </si>
  <si>
    <r>
      <t>بالمتر المسطح :</t>
    </r>
    <r>
      <rPr>
        <sz val="10"/>
        <rFont val="Arial"/>
        <family val="2"/>
      </rPr>
      <t xml:space="preserve"> توريد وعمل بياض تخشين داخلى شرح البند السابق لزوم اسقف الشقق من الداخل والبدروم وبدون سلك شبك وطبقاً لتعليمات المهندس المشرف والمواصفات القياسية المصرية وأصول الصناعة والقياس هندسى بالمتر المسطح مما جميعة.</t>
    </r>
  </si>
  <si>
    <t>الكود</t>
  </si>
  <si>
    <t>DB-T3P</t>
  </si>
  <si>
    <t>DB-ELEVT3</t>
  </si>
  <si>
    <t>DB-T3S</t>
  </si>
  <si>
    <t>DB-A</t>
  </si>
  <si>
    <t>DB-B</t>
  </si>
  <si>
    <t>DB-J</t>
  </si>
  <si>
    <t>DB-J1</t>
  </si>
  <si>
    <t>الاجمالى م3</t>
  </si>
  <si>
    <t>الاجمالى م2</t>
  </si>
  <si>
    <r>
      <t xml:space="preserve">بالمتر المسطح </t>
    </r>
    <r>
      <rPr>
        <sz val="10"/>
        <rFont val="Arial"/>
        <family val="2"/>
      </rPr>
      <t>: توريد وصب طبقة افقية عازلة للحرارة لزوم الاسطح بالسمك المطلوب من السليتون العازل للحرارة مكون من 300 كجم اسمنت بورتلاندى عادى +0.3 م3 رمل +المادة الرغوية بنسب حسب تعليمات المهندس المشرف والسعر محمل علية عمل لياسة اسمنتية سمك 2 سم وكل مايلز</t>
    </r>
  </si>
  <si>
    <t>الطول</t>
  </si>
  <si>
    <t>العرض</t>
  </si>
  <si>
    <t>الارتفاع</t>
  </si>
  <si>
    <t>عمارة 1</t>
  </si>
  <si>
    <t>عمارة 2</t>
  </si>
  <si>
    <t>عمارة 3</t>
  </si>
  <si>
    <t>الإجمالــــــــــــــــــــــــــــــي</t>
  </si>
  <si>
    <t>حصر كميات القواعد العادية</t>
  </si>
  <si>
    <t>توريد وعمل مبانى م نالطوب الاسمنتى المصمت مقاس 6×12×25 سم من طوبة معتمدة من المهندس المشرف . لزوم حوائط الحمامات والمطابخ بإرتفاع 1.5 متر وكذا مبانى دراوى البلكونات والسطح والسلم فتكون من الطوب الاسمنتى المصمت بنفس الابعاد , وتلصق بمونة مكونة من 300 كجم /</t>
  </si>
  <si>
    <t xml:space="preserve">بالمتر المسطح : توريد وتركيب طبقة عازلة للرطوبة لزوم الاسطح العلوية وأحواض الزهور بالمداخل من لفائف البتومين المعالج والمؤكسد بطبقة من البوليستر سمك 3 مم </t>
  </si>
  <si>
    <t>قواعدبين 2,3</t>
  </si>
  <si>
    <t>قواعد بمدخل عمارة 6</t>
  </si>
  <si>
    <t>عمارة E6 جديد</t>
  </si>
  <si>
    <r>
      <t>بالمتر المسطح :</t>
    </r>
    <r>
      <rPr>
        <sz val="10"/>
        <rFont val="Arial"/>
        <family val="2"/>
      </rPr>
      <t xml:space="preserve"> توريد و تركيب أرضيات من ترابيع رخام جلالة مقاس 40×40×2 سم و طبقاً للعينة المعتمدة بالموقع لزوم أرضية مدخل العمارة و أرضية الفراغ الداخلى و البسطات أمام الشقق و صدفات السلالم , ويلصق بمونة مكونة من 300 كجم اسمنت بورتلاندى عادى / م3 رمل والفئة تشمل الصقل والجلاء والتلميع والسقية وكل ما يلزم لنهو الاعمال طبقاً للرسومات وتعليمات المهندس المشرف والمواصفات المصرية وأصول الصناعة مما جميعة بالمتر المسطح.</t>
    </r>
  </si>
  <si>
    <r>
      <t xml:space="preserve">بالمتر المسطح : </t>
    </r>
    <r>
      <rPr>
        <sz val="10"/>
        <rFont val="Arial"/>
        <family val="2"/>
      </rPr>
      <t>توريد و تركيب أرضيات بلاط موزايكو مقاس 30×30×3سم لزوم الأسطح و المناور لغرف الكهرباء و الخدمات بالبدروم و تلصق بمونة مكونة من 300 كجم اسمنت بورتلاندى عادى / م3 رمل ويتم أعتماد العينة من قبل المهندس المشرف والفئة تشمل كل ما يلزم لنهو العمل  طبقاً للرسومات وتعليمات المهندس المشرف والمواصفات المصرية وأصول الصناعة مما جميعة بالمتر المسطح.</t>
    </r>
  </si>
  <si>
    <t>بالعدد توريد و تركيب و توصيل و اختبار مفاتيح القواطع شامل المواسير و اكسسوارات المواسير و حوامل الكابلات و الأسلاك و تمديد الصواعد الرأسية و مفتاح القاطع كما هو بالرسومات و طبقاً لأصول الصناعة و تعليمات المهندس المشرف و المواصفات الفنية مما جميعة بالعدد .</t>
  </si>
  <si>
    <t>مفتاح قاطع 20أمبير 220 فولت بسلك 3×3مم2 نحاس للسخان</t>
  </si>
  <si>
    <t>3-2</t>
  </si>
  <si>
    <t>مفتاح قاطع 32أمبير 220 فولت بسلك 2×6+4مم2 نحاس للتكييف</t>
  </si>
  <si>
    <t>3-3</t>
  </si>
  <si>
    <t>مفتاح قاطع 32أمبير 220 فولت بسلك 2×6+4مم2 نحاس لمبرد غرفة المصعد</t>
  </si>
  <si>
    <t>3-4</t>
  </si>
  <si>
    <t>مفتاح قاطع 40أمبير 380 فولت بسلك 4×16+10مم2 نحاس للمصعد</t>
  </si>
  <si>
    <t>إجمالى أعمال مفاتيح القواطع</t>
  </si>
  <si>
    <t>ثالثاً : مفاتيح القواطع</t>
  </si>
  <si>
    <t>رابعاً : مفاتيح الانارة</t>
  </si>
  <si>
    <t>18</t>
  </si>
  <si>
    <t>19</t>
  </si>
  <si>
    <t>بالعدد توريد و تركيب و اختبار مفاتيح للأنارة شامل المواسير و اكسسوارات المواسير و المفتاح و الأسلاك و المخارج و جميع الأكسسوارات و ذلك بسلك نحاس 3×3 مم من الدائرة الفرعية الى اللوحة كما هو بالرسومات و طبقاً لأصول الصناعة و تعليمات المهندس المشرف و المواصفات الفنية يجب تقديم عينات من جميع الأدوات الكهربائية لأعتمادها أولآ قبل التركيب مما جميعة بالعدد .</t>
  </si>
  <si>
    <t>بالعدد توريد و تركيب و إختبار و تشغيل مفتاح انارة 10 أمبير مفرد سكة و احدة انتاج ALF</t>
  </si>
  <si>
    <t>4-2</t>
  </si>
  <si>
    <t>4-3</t>
  </si>
  <si>
    <t>4-4</t>
  </si>
  <si>
    <t>كالبند 4-1 ولكن مفتاح Two way Two gang</t>
  </si>
  <si>
    <t>4-5</t>
  </si>
  <si>
    <t>بالعـدد توريـد و تركيـب و اختبـار و تشغيـل مفتاح للجرس Push - button</t>
  </si>
  <si>
    <t>4-6</t>
  </si>
  <si>
    <t>كالبند السابق و لكن بلمبة بيان</t>
  </si>
  <si>
    <t>4-7</t>
  </si>
  <si>
    <t>4-8</t>
  </si>
  <si>
    <t>بالعدد توريد و تركيب مفتاح إختبار أوتوماتيك / يدوى On-off manual automatic selector switch</t>
  </si>
  <si>
    <t>إجمالى أعمال مفاتيح الانارة</t>
  </si>
  <si>
    <t>خامساً : مخارج الكهرباء</t>
  </si>
  <si>
    <t>بالعدد توريد و تركيب و اختبار مخارج كهرباء شامل المواسير و اكسسوارات المواسير و المفتاح و الأسلاك و النخارج و جميع الأكسسوارات من الدائرة الفرعية الى اللوحة كما هو بالرسومات و طبقاً لأصول الصناعة و تعليمات المهندش المشرف و المواصفات الفنية مما جميعة بالعدد .</t>
  </si>
  <si>
    <t>بالعدد توريد و تركيب مخرج للجرس شامل الجرس</t>
  </si>
  <si>
    <t>إجمالى أعمال مخارج الكهرباء</t>
  </si>
  <si>
    <t>سادساً : لوحات التوزيع العمومية للعمارة و الشقق</t>
  </si>
  <si>
    <t xml:space="preserve">بالمقطوعية تكسير خرسانة و تطهير الاخشاب من الصبة القديمة للسلالم الرئشيسية و سلالم الهروب </t>
  </si>
  <si>
    <t xml:space="preserve">11-1 </t>
  </si>
  <si>
    <t xml:space="preserve">مخرج تليفون بكابل مقاس 4×0.6مم </t>
  </si>
  <si>
    <t>إجمالى أعمال التليفونات</t>
  </si>
  <si>
    <t>أثنى عشر : أعمال كابلات التليفونات للصواعد</t>
  </si>
  <si>
    <t>إجمالى أعمال كابلات التليفونات للصواعد</t>
  </si>
  <si>
    <t>13-1</t>
  </si>
  <si>
    <t>بالمقطوعية توريد و تركيب و اختبار كابلات تلفزيونات للصاعد فى مواسير P.V.C و البند يشمل جميع الأكسسوارات اللازمة للتشغيل و إنهاء الأعمال و البند يشمل بوكسات التوزيع فى الطرقات طبقاً لأصول الصناعة و تعليمات المهندس المشرف و المواصفات الفنية و الرسومات مما جميعه بالمقطوعية .</t>
  </si>
  <si>
    <t>13-2</t>
  </si>
  <si>
    <t>توريد و تركيب مخرج تلفزيون بماسورة PVC من مكان المخرج الى بوكس التوزيع بالصاعد و البند يشمل جميع الأكسسوارات اللازمة للتشغيل و إنهاء الأعمال طبقاً لأصول الصناعة و تعليمات المهندس المشرف و المواصفات الفنية و الرسومات مما جميعه بالعدد .</t>
  </si>
  <si>
    <t xml:space="preserve">بالعدد </t>
  </si>
  <si>
    <t>بالعدد توريد و تركيب و إختبار و تشغيلمخرج تليفون بأسلاك 2 جوز 2 ( 2×0.6 ) مم نحاس , و ذلك من بوكس توزيع و حتى المخرج و يمرر داخل المواسير ببريزة 11 RJ و البند يشمل جميع الأكسسوارات اللازمة للتشغيل و إنهاء الأعمال طبقاً لأصول الصناعة و تعليمات المهندس المشرف و المواصفات الفنية و الرسومات مما جميعه بالعدد .</t>
  </si>
  <si>
    <t>بالمتر المكعب فرق سعر ردم برمال نظيفة بدلا من اتربة صالحة للردم</t>
  </si>
  <si>
    <t>توريد و تركيب تكسيات من الجرانيت من نوع فردى لزوم تكسية درج سلالم المداخل النائمة سمك 4سم و القائمة سمك 2سم بطول الدرج وحسب العينة المعتمدة بالموقع والرسومات , ويلصق بمونة مكونة من 300كجم اسمنت بورتلاندى عادى / م3 رمل والفئة تشمل توريد و تركيب وزرات ( تلا</t>
  </si>
  <si>
    <t xml:space="preserve">حوض غرفة نوم رئيسية مقاس 70 سم طراز كيميرا  ( كود1114 G +1170 -G ) و خلاط سيرافليكس كود ( 3215 - G ) </t>
  </si>
  <si>
    <t xml:space="preserve">حوض غرفة نوم متكررة مقاس 70 سم طراز كيميرا  ( كود0214 G +1170 -G ) و خلاط سيرافليكس كود ( 3215 - G ) </t>
  </si>
  <si>
    <t>حوض غرفة خادمة طراز طيبة من شركة كليوباترا و خلاط إيطالى .</t>
  </si>
  <si>
    <t>2-1</t>
  </si>
  <si>
    <t>2-2</t>
  </si>
  <si>
    <t>2-3</t>
  </si>
  <si>
    <t xml:space="preserve">بانيو فلورايد ( كود695070 R ) و خلاط سيرافليكس ( كود 3300 G ) و مجموعة دش ( كود 6114 G ) . </t>
  </si>
  <si>
    <t xml:space="preserve">حوش غسيل بعدد 1 عين + 1 صفاية مقاس 100×50 سم و خلاط سيرافليكس ( كود 3320- G ) </t>
  </si>
  <si>
    <r>
      <t>بالمقطوعية :</t>
    </r>
    <r>
      <rPr>
        <sz val="10"/>
        <rFont val="Arial"/>
        <family val="2"/>
      </rPr>
      <t xml:space="preserve"> توريد و تركيب جميع توصيلات التغذية للفلتر كامل بمحبس زاوية طبقاً للعينة مما جميعة و لنهو العمل طبقاً لأصول الصناعة و تعليمات المهندس المشرف .</t>
    </r>
  </si>
  <si>
    <t>ثالث عشر : أعمال التليفزيونات</t>
  </si>
  <si>
    <t>إجمالى أعمال التليفزيونات</t>
  </si>
  <si>
    <t>رابع عشر : بوكس توزيع التيار الخفيف</t>
  </si>
  <si>
    <t xml:space="preserve">طول </t>
  </si>
  <si>
    <t>عرض</t>
  </si>
  <si>
    <t>ارتفاع</t>
  </si>
  <si>
    <t>مقاسات</t>
  </si>
  <si>
    <t xml:space="preserve">عمارة E3-E4 تكسير دكتات </t>
  </si>
  <si>
    <t xml:space="preserve">عمارة E3-E4 توسيع  دكتات </t>
  </si>
  <si>
    <t>اجمالى</t>
  </si>
  <si>
    <t>توريد و تركيب و توصيل و إختبار بوكس توزيع التيار الخفيف و البند يشمل جميع الأكسسوارات اللازمة للتشغيل و إنهاء الأعمال طبقاً لأصول الصناعة و تعليمات المهندس المشرف و المواصفات الفنية و الرسومات مما جميعه بالعدد .</t>
  </si>
  <si>
    <t>1-14</t>
  </si>
  <si>
    <t xml:space="preserve">بوكس توزيع رئيسى </t>
  </si>
  <si>
    <t>إجمالى أعمال بوكس توزيع التيار الخفيف</t>
  </si>
  <si>
    <t>خامس عشر : نطام أرضى متكامل</t>
  </si>
  <si>
    <t xml:space="preserve">الأراضى بالمقطوعي توريد و تركيب وإختبار نظام أرضى متكامل بغرف التفتيش و الإلكترود النحاس و القضبان النحاسية و الأسلاك على ألا تزيد مقاومة الأرض عن 5 أوم و من أحدى الشركات المصنعة لنظام الأرضى مثل FURSE و محمل على السعر أعمال الحفر .  </t>
  </si>
  <si>
    <r>
      <t xml:space="preserve">بالمتر المسطح : </t>
    </r>
    <r>
      <rPr>
        <sz val="10"/>
        <rFont val="Arial"/>
        <family val="2"/>
      </rPr>
      <t>توريد و تركيب أرضيات من الخشب القرو اليوغسلافى - مسمار على علفة و فلصة مع القشط و الدهان لزوم أماكن الإستقبال و الطرقات و الفئة تشمل توريد و تركيب الوزرة الخشبية وكل ما يلزم لنهو العمل طبقاً للرسومات ولأصول الصناعة وتعليمات المهندس المشرف والمواصفات القياسية المصرية مع اعتماد العينة قبل التوريد مما جميعة بالمتر المسطح.</t>
    </r>
  </si>
  <si>
    <t>بالمتر المسطح : 
توريد و تركيب برجولا من الخشب الموسكى قطاعات 50×200 مم ، 50×250 مم شاملة توريد و تركيب جميع الإكسسوارات المعدنية اللازمة للتثبيت و الدعامات و الفئة تشمل توريد و عمل الدهان لكامل البرجولا بعدد 2 طبقة بلاستيكية شفافة كبطانة وعدد 2 وجة بلاستيك باللون المطلوب مقاوم للعوامل الجوية مما جميعة طبقاً لتعليمات المهندس المشرف وللمواصفات القياسية المصرية وأصول الصناعة مما جميعة بالمتر المسطح.</t>
  </si>
  <si>
    <r>
      <t>بالمتر الطولي:</t>
    </r>
    <r>
      <rPr>
        <sz val="10"/>
        <rFont val="Arial"/>
        <family val="2"/>
      </rPr>
      <t xml:space="preserve"> توريد وتركيب بردورات خرسانية متوسطة للأرصفة الخارجية ومن عينة معتمدة إنتاج شركة طوبلاط أو تكنوكريت من أجود الأنواع ويتم التركيب على المناسيب المطلوبة ويصب تحتها فرشة من الخرسانة العادية بسمك 10 سم بنسبة 1 م3 زلط + 0.5 م3 رمل + 200 كجم اسمنت وطبقاً لتعليمات المهندس المشرف والمواصفات القياسية المصرية وأصول الصناعة مما جميعة بالمتر الطولى.</t>
    </r>
  </si>
  <si>
    <r>
      <t>بالعدد :</t>
    </r>
    <r>
      <rPr>
        <sz val="10"/>
        <rFont val="Arial"/>
        <family val="2"/>
      </rPr>
      <t xml:space="preserve"> توريد وعمل كوابيل جبسية بالواجهات الخارجية والفئة تشمل دهانات مقاومة للعوامل الجوية طبقاً للرسومات وتعليمات المهندس المشرف والمواصفات القياسية المصرية وأصول الصناعة مما جميعة بالعدد.</t>
    </r>
  </si>
  <si>
    <t>اعمال التشطيبات الداخلية</t>
  </si>
  <si>
    <t>اعمال التشطيب الدخلى</t>
  </si>
  <si>
    <r>
      <t>بالمتر المسطح :</t>
    </r>
    <r>
      <rPr>
        <sz val="10"/>
        <rFont val="Arial"/>
        <family val="2"/>
      </rPr>
      <t xml:space="preserve"> توريد وتركيب قرميد محلى من إنتاج شركة كيماويات البناء الحديث او ما يماثلة  من أجود الأنواع و التركيب على الأسطح الخرسانية المستوية و الفئة تشمل القطع الخاصة وكل م ا يلزم للتركيب والتثبيت الجيد وطبقاً للرسومات ولتعليمات المهندس المشرف والمواصفات القياسية المصرية وأصول الصناعة ونهو العمل مما جميعة بالمتر المسطح.</t>
    </r>
  </si>
  <si>
    <t xml:space="preserve"> اعمال التشطيبات الداخلية عمارة E4</t>
  </si>
  <si>
    <t>ثانيا : الاعمال الصحية عمارة E4</t>
  </si>
  <si>
    <t>ثالثا: الاعمال الكهربائية عمارة E4</t>
  </si>
  <si>
    <t>إجمالى العام للعمارة E4</t>
  </si>
  <si>
    <t>مستخلص الاعمال المعمارية عمارة E6</t>
  </si>
  <si>
    <r>
      <t>بالعدد :</t>
    </r>
    <r>
      <rPr>
        <sz val="10"/>
        <rFont val="Arial"/>
        <family val="2"/>
      </rPr>
      <t xml:space="preserve"> توريد و تركيب محبس دفن ماركة جروهى من النحاس 4/3 بوصة وطبقاً للعينة المعتمدة و يركب على مواسير المياه و طبقاً للمواصفات المعتمدة بالمشروع و البند يشمل كل مايلزم لأنهاء الأعمال حسب أصول الصناعة و المواصفات و تعليمات المهندس المشرف مما جميعه .</t>
    </r>
  </si>
  <si>
    <r>
      <t>بالعدد :</t>
    </r>
    <r>
      <rPr>
        <sz val="10"/>
        <rFont val="Arial"/>
        <family val="2"/>
      </rPr>
      <t xml:space="preserve"> توريد و تركيب و اختبار سيفون ارضية من البلاستيك 50/70 مم ماركة الشريف طبقاً للعينة المعتمدة بالموقع و طبقاً للمواصفات المعتمدة بالمشروع و البند محمل علية غطاء أستنلس ماركة لورد و البند يشمل التكسير و الضبط و كل ما يلزم لأنهاء العمال حسب أصول الصناعة و المواصفات الفنية و تعليمات المهندس المشرف مما جميعه.</t>
    </r>
  </si>
  <si>
    <r>
      <t>بالمقطوعية :</t>
    </r>
    <r>
      <rPr>
        <sz val="10"/>
        <rFont val="Arial"/>
        <family val="2"/>
      </rPr>
      <t xml:space="preserve"> توريد و تركيب جميع الوصلات الصحية من صرف و تغذية  كامل بمحبس الزاوية اللازمة لغساله الأطباق أو الملابس و كل ما يلزم لنهو العمل نهوا تاما و كاملا حسب أصول الصناعة و تعليمات المهندس المشرف .</t>
    </r>
  </si>
  <si>
    <r>
      <t>بالمقطوعية :</t>
    </r>
    <r>
      <rPr>
        <sz val="10"/>
        <rFont val="Arial"/>
        <family val="2"/>
      </rPr>
      <t xml:space="preserve"> توريد و تركيب حوض مطبخ من الاستنلس ستيل طبقاً للعينة المعتمدة بالموقع بجميع مشتملاتة بطابق و سيفون و السعر يشمل جميع وصلات التغذية بالمياه الساخنة و الباردة و وصلات الصرف و تركيب الخلاط طبقاً للعينة المعتمدة و طبقاً للمواصفات المعتمدة بالمشروع و البند يشمل كل ما يلزم لأنهاء العمال حسب أصول الصناعة و المواصفات الفنية.</t>
    </r>
  </si>
  <si>
    <t>فرق سعر توريد طوب طفلي من انتاج شركة اوراسكوم عن شركو مصر بريك</t>
  </si>
  <si>
    <t>الالف</t>
  </si>
  <si>
    <t xml:space="preserve">بالعدد توريد و تركيب وأختبار مخرج بريزة شامل المواسير و اكسسوارات المواسير و البريزة و الأسلاك و الأراضى و المخارج و جميع الأكسسوارات و ذلك بسلك نحاس 3×3 مم من الدائرة الفرعية الى اللوحة كما هو بالرسومات و طبقاً لأصول الصناعة و المواصفات الفنية و تعليمات </t>
  </si>
  <si>
    <r>
      <t>بالمتر الطولي :</t>
    </r>
    <r>
      <rPr>
        <sz val="10"/>
        <rFont val="Arial"/>
        <family val="2"/>
      </rPr>
      <t xml:space="preserve"> توريد وتركيب وزرة موزايكو لزوم غرف الكهرباء والخدمات بالبدروم بإرتفاع 10سم والفئة تشمل كل ما يلزم لنهو العمل طبقاً لتعليمات المهندس المشرف والمواصفات المرية القياسية وأصول الصناعة ونهو العمل مما جميعة بالمتر الطولى.</t>
    </r>
  </si>
  <si>
    <t>إجمالى الأعمال المتنوعة</t>
  </si>
  <si>
    <t>أولاً : أعمال العزل :</t>
  </si>
  <si>
    <t>جلبة 11/4</t>
  </si>
  <si>
    <t>حرف تى 1/41 ×3/4</t>
  </si>
  <si>
    <t>لاكور 2</t>
  </si>
  <si>
    <t>لاكور 1</t>
  </si>
  <si>
    <t>مشترك 4×4 90</t>
  </si>
  <si>
    <t xml:space="preserve"> اعمال التشطيبات الداخلية عمارة E6</t>
  </si>
  <si>
    <t>مستخلص الاعمال الصحية عمارة E6</t>
  </si>
  <si>
    <t>مستخلص الاعمال الكهربائية عمارة E6</t>
  </si>
  <si>
    <t>إجمالى العام للعمارة E6</t>
  </si>
  <si>
    <t>توريد و تركيب تكسيات من رخام جلالة لزوم سلالم الدرج الخارجى و السلم الرئيسى والثانوى النائمة سمك 4سم و القائمة سمك 2سم بطول الدرج وحسب العينة المعتمدة بالموقع والرسومات , ويلصق بمونة مكونة من 300كجم اسمنت بورتلاندى عادى / م3 رمل والفئة تشمل توريد و تركيب وزرات ( تلابيس ) من رخام جلالة بإرتفاع 15 سم و سمك 2سم  مع لف الاحرف العلوية للوزرة وطبقاً لتعليمات المهندس المشرف مع الصقل والجلاء والتلميع والسقية وكل ما بلزم لنهو الاعمال على أكمل وجة وطبقاً للرسومات وللمواصفات المصرية القياسية وأصول الصناعة مما جميعة بالمتر الطولى.</t>
  </si>
  <si>
    <r>
      <t>بالمتر الطولى :</t>
    </r>
    <r>
      <rPr>
        <sz val="10"/>
        <rFont val="Arial"/>
        <family val="2"/>
      </rPr>
      <t xml:space="preserve"> درج خارجى</t>
    </r>
  </si>
  <si>
    <r>
      <t>بالمتر الطولى :</t>
    </r>
    <r>
      <rPr>
        <sz val="10"/>
        <rFont val="Arial"/>
        <family val="2"/>
      </rPr>
      <t xml:space="preserve"> درج لزوم السلم الرئيسى</t>
    </r>
  </si>
  <si>
    <r>
      <t>بالمتر الطولى :</t>
    </r>
    <r>
      <rPr>
        <sz val="10"/>
        <rFont val="Arial"/>
        <family val="2"/>
      </rPr>
      <t xml:space="preserve"> درج لزوم السلم الثانوى</t>
    </r>
  </si>
  <si>
    <r>
      <t>بالعدد :</t>
    </r>
    <r>
      <rPr>
        <sz val="10"/>
        <rFont val="Arial"/>
        <family val="2"/>
      </rPr>
      <t xml:space="preserve"> باب خشب مقاس 0.9×2.2م طبقاً للرسومات لزوم السطح و غرف الماكينات و الخدمات بالبدروم و المنور من إطار ووارض وسؤاسات 1/2/1/2 من الخشب الموسكى وتجليد 5 مم أبلاكاج زان من الوجهين ومن عينة معتمدة يركب على حلق قطاع 2×6 بوصة من الخشب الموسكى والفئة تشمل التوريد والمصنعيات والدهنات اللاكية وجميع الاكسسورات اللازمة ومن عينة معتمدة م نالمهندس المشرف وكل ما يلزم للتشغيل الجيد وطبقاً لأصول الصناعة والمواصفات المصرية القياسية مما جميعة بالعدد .</t>
    </r>
  </si>
  <si>
    <r>
      <t xml:space="preserve">بالعدد : </t>
    </r>
    <r>
      <rPr>
        <sz val="10"/>
        <rFont val="Arial"/>
        <family val="2"/>
      </rPr>
      <t>توريد و تركيب حلوق خشبية ( مساعده ) للأبواب الداخلية قبل البدء فى أعمال البياض قطاع 1 بوصة × 6 بوصة وبعرض الحائط والفئة تشمل كانات التثبيت ودهان الوجة الملاصق للحائط أو الخرسانة بمادة مانعة للرطوبة وكل ما يلزم لنهو العمل طبقاً لتعليمات المهندس المشرف والمواصفات المصرية القياسية وأصول الصناعة.</t>
    </r>
  </si>
  <si>
    <t>إجمالى أعمال النجارة</t>
  </si>
  <si>
    <t>رابع عشر:  أعمال متنوعة :</t>
  </si>
  <si>
    <r>
      <t xml:space="preserve">بالمتر المسطح : </t>
    </r>
    <r>
      <rPr>
        <sz val="10"/>
        <rFont val="Arial"/>
        <family val="2"/>
      </rPr>
      <t xml:space="preserve">توريد و عمل دهانات من البلاستيك إنتاج شركة سايبس أو باكين أو سكيب أو مايماثلها عالى الجودة للحوائط و الأسقف بالأوجه اللازمة بعد المعجون و الصنفرة و الفئة تشمل كل ما يلزم لنهو العمل طبقاً لتعليمات المهندس المشرف و لأصول الصناعة و المواصفات </t>
    </r>
  </si>
  <si>
    <r>
      <t>بالم</t>
    </r>
    <r>
      <rPr>
        <sz val="10"/>
        <rFont val="Arial"/>
        <family val="2"/>
      </rPr>
      <t>تر الطولى : توريد و تركيب هاندريل من قطاعات حديد الفورفورجيه و كوبسته خشب قرو لزوم السلم الداخلى للشقق المستويين و الفئة تشمل كل ما يلزم للتثبيت الجيد و الدهان و نهو العمل على أكمل وجه و طبقاً لتعليمات المهندس المشرف و الرسومات و أصول الصناعة و المواص</t>
    </r>
  </si>
  <si>
    <t xml:space="preserve"> يشمل السعر التوريد و التركيب للأجهزة الصحية و محمل على البند مواسير الصرف و التغذية ( ايسلون ) داخل الحمامات و المطابخ من البولى بروبلين ماركة باننجر أو اكوثيرم أو ما يماثلها بحيث لا يقل قطر الماسورة عن 3/4 بوصة للتغذية و القطع الخارجية و المسننة و المحا</t>
  </si>
  <si>
    <r>
      <t xml:space="preserve">بالمتر المسطح : </t>
    </r>
    <r>
      <rPr>
        <sz val="10"/>
        <rFont val="Arial"/>
        <family val="2"/>
      </rPr>
      <t>توريد و تجليد حوائط خارجية بترابيع رخام صنى 20×40 سم مشطوف 1سم / 1سم من جميع الأركان والفئة تشمل وكل ما بلزم لنهو الاعمال على أكمل وجة وطبقاً لتعليمات المهندس المشرف والرسومات وللمواصفات المصرية القياسية وأصول الصناعة مما جميعة بالمتر المسطح.</t>
    </r>
  </si>
  <si>
    <t>إجمالى أعمال التكسيات</t>
  </si>
  <si>
    <t>عاشراً : الأعمال المعدنية :</t>
  </si>
  <si>
    <t>إجمالى إعمال الكهرباء</t>
  </si>
  <si>
    <t>بالمتر الطولى : توريد و تركيب و اختبار كابلات التليفونات للصاعد بكابل نحاس 4 جوز 5 UTP CAT فى مواسير P.V.C و البند يشمل جميع الأكسسوارات اللازمة للتشغيل و إنهاء الأعمال و البند يشمل بوكسات التوزيع فى الطرقات طبقاً لأصول الصناعة و تعليمات المهندس المشرف و المواصفات الفنية و الرسومات مما جميعه بالمتر الطولى .</t>
  </si>
  <si>
    <t>إجمالى أعمال المعدنية</t>
  </si>
  <si>
    <t>أحدى عشر: مواصفا ت خاصة بأعمال الالومنيوم :</t>
  </si>
  <si>
    <r>
      <t xml:space="preserve">بالمتر المسطح : </t>
    </r>
    <r>
      <rPr>
        <sz val="10"/>
        <rFont val="Arial"/>
        <family val="2"/>
      </rPr>
      <t>شبابيك وأبواب ألومنيوم</t>
    </r>
  </si>
  <si>
    <t>إجمالى أعمال الألومنيوم</t>
  </si>
  <si>
    <t>ثانى عشر:  أعمال القرميد :</t>
  </si>
  <si>
    <r>
      <t>بالمتر المسطح :</t>
    </r>
    <r>
      <rPr>
        <sz val="10"/>
        <rFont val="Arial"/>
        <family val="2"/>
      </rPr>
      <t xml:space="preserve"> توريد و تركيب أرضية ألواح من الموسكى قطاع 1"×4" لأرضيات غرف النوم و الضيوف و من عينة معتمده و السعر يشمل : 
تركيب علقات موسكى قطاع 2"×2" توضح  على مسافات 40 سم من المحور مع عمل تحليقة حول الحائطمن نفس العلفة معشقة مع بعضها نصف على نصف و مث</t>
    </r>
  </si>
  <si>
    <t>رخام مداخل العمارات والسلالم</t>
  </si>
  <si>
    <t>حديد السلالم</t>
  </si>
  <si>
    <t>العلفه والفصله لارضيات الموسكي - غرف النوم</t>
  </si>
  <si>
    <t>دهانات داخليه - معجون</t>
  </si>
  <si>
    <t>تركيب رخام للرسيبشنات</t>
  </si>
  <si>
    <t>تركيب ارضيات السيراميك للتراسات</t>
  </si>
  <si>
    <t>تركيب ابواب الشقق الخارجيه والداخليه</t>
  </si>
  <si>
    <t>ارضيات غرف النوم بالوحدات - الموسكي</t>
  </si>
  <si>
    <t>توريد وتركيب الاجهزه الصحيه وطلمبات الرفع</t>
  </si>
  <si>
    <t>اللوحات والدوائر والاكسسوارات الكهربائيه</t>
  </si>
  <si>
    <t>اعمال الالمونيوم</t>
  </si>
  <si>
    <t xml:space="preserve">دهانات داخليه مرحله نهائيه </t>
  </si>
  <si>
    <t xml:space="preserve">توريد وتركيب قباب الفيبر جلاس </t>
  </si>
  <si>
    <t>اعمال القرميد</t>
  </si>
  <si>
    <t>دهانات خارجيه</t>
  </si>
  <si>
    <t>البرجولات</t>
  </si>
  <si>
    <t>بردورات خرسانيه للارصفه وانتر لوك</t>
  </si>
  <si>
    <t>تسليم المشروع نهائيا</t>
  </si>
  <si>
    <t>كاش حتى 31/3/2009</t>
  </si>
  <si>
    <t>المنفذ حتى 31/3/2009</t>
  </si>
  <si>
    <t>الاعمال الكهربائيه الداخليه - علب وخراطيم</t>
  </si>
  <si>
    <t>بياض</t>
  </si>
  <si>
    <t>كرانيش</t>
  </si>
  <si>
    <t>حلوق</t>
  </si>
  <si>
    <t>بياض خ</t>
  </si>
  <si>
    <t>كوليستر</t>
  </si>
  <si>
    <t>كوابيل</t>
  </si>
  <si>
    <t>بنود مستحدثة</t>
  </si>
  <si>
    <t>حرف تى 50 /90 ْجوان</t>
  </si>
  <si>
    <t>جلب 50م جوان</t>
  </si>
  <si>
    <t>مواسير 3ً مجلفن</t>
  </si>
  <si>
    <t>مواسير 2 ً مجلفن</t>
  </si>
  <si>
    <t>مواسير 1 1/2 ً مجلفن</t>
  </si>
  <si>
    <t>مواسير 1 1/4 مجلفن</t>
  </si>
  <si>
    <t>مواسير 1 ً مجلفن</t>
  </si>
  <si>
    <t>مواسير 3/4 ً مجلفن</t>
  </si>
  <si>
    <t>كوع 3 مجلفن</t>
  </si>
  <si>
    <t>كوع 2 مجلفن</t>
  </si>
  <si>
    <t>حرف تى 3 × 2 مجلفن</t>
  </si>
  <si>
    <t>حرف تى 3 × 1 1/2 مجلفن</t>
  </si>
  <si>
    <t>حرف تى 2 × 3/4 مجلفن</t>
  </si>
  <si>
    <t>حرف تى 1 1/2 × 3/4 مجلفن</t>
  </si>
  <si>
    <t>حرف تى 1 × 3/4 مجلفن</t>
  </si>
  <si>
    <t>حرف تى 3/4 مجلفن</t>
  </si>
  <si>
    <t>بوش 1 1/2 × 1 3/4 مجلفن</t>
  </si>
  <si>
    <t>محبس 25 مم دفن B R</t>
  </si>
  <si>
    <t>نبل 1 1/4</t>
  </si>
  <si>
    <t>نبل 2</t>
  </si>
  <si>
    <t>حرف تى 2</t>
  </si>
  <si>
    <t>بوش 1 1/4 × 1</t>
  </si>
  <si>
    <t xml:space="preserve">طبة </t>
  </si>
  <si>
    <t>نبل مجلفن 1/2</t>
  </si>
  <si>
    <t>جلبة 32 مم بولى</t>
  </si>
  <si>
    <t>ماسورة 3 مجلفن</t>
  </si>
  <si>
    <t>ماسورة 1 1/4 مجلفن</t>
  </si>
  <si>
    <t xml:space="preserve">محبس بلية 1 1/2 </t>
  </si>
  <si>
    <t>محبس بلية مجلفن</t>
  </si>
  <si>
    <t>نبل 1 1/2 مجلفن</t>
  </si>
  <si>
    <t>مواسير 75 / 6 ج</t>
  </si>
  <si>
    <t>مهندس / وائل اسماعيل</t>
  </si>
  <si>
    <t>صخور</t>
  </si>
  <si>
    <t>حفر فى ارض رمل مدخل 1</t>
  </si>
  <si>
    <t>حفر فى ارض رمل مدخل 2</t>
  </si>
  <si>
    <t>حفر فى ارض رمل مدخل 3</t>
  </si>
  <si>
    <t>حفر فى ارض رمل الجراج2&amp;3</t>
  </si>
  <si>
    <t>مدخل 6</t>
  </si>
  <si>
    <t>حائط ساند بين 1&amp;2</t>
  </si>
  <si>
    <t>حائط ساند بين 6&amp;5</t>
  </si>
  <si>
    <t xml:space="preserve"> قفط اثنين مليون وثلاثمائة الف وثمانية وسبعون الفا  و مائة وواحد وسبعون جنيهامصرياو80/100 فقط لاغير</t>
  </si>
  <si>
    <r>
      <t>بالعدد :</t>
    </r>
    <r>
      <rPr>
        <sz val="10"/>
        <rFont val="Arial"/>
        <family val="2"/>
      </rPr>
      <t xml:space="preserve"> توريد و تركيب و دهان أبواب خشبية داخلية مقاس 0.9×2.2 م لغرف النوم من إطار و عوارض و سؤاسات من الخشب الموسكة و تجليد MDF سمك 8 مم من الجهتين وقشاط من الخشب الزان (SEMI SOLID CORE) مع عمل حشوات بارزة من الجهتين من MDF سمك 8 مم و الفئة تشمل الدهان باللاكيه المغسول و الإكسسورات اللازمة من أجود الانواع وطبقاً للرسومات وإعتماد العينات قبل التوريد من قبل المهندس المشرف والتنفيذ طبقاً لأصول الصناعة والمواصفات المصرية القياسية مما جميعة يالعدد.</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</si>
</sst>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_ ;[Red]\-#,##0.00\ "/>
    <numFmt numFmtId="165" formatCode="[$-F800]dddd\,\ mmmm\ dd\,\ yyyy"/>
    <numFmt numFmtId="166" formatCode="#,##0.00;[Red]#,##0.00"/>
  </numFmts>
  <fonts count="72">
    <font>
      <sz val="10"/>
      <name val="Arial"/>
    </font>
    <font>
      <sz val="10"/>
      <name val="Arial"/>
    </font>
    <font>
      <b/>
      <sz val="12"/>
      <name val="Arial"/>
      <family val="2"/>
    </font>
    <font>
      <b/>
      <sz val="14"/>
      <name val="Arial"/>
      <family val="2"/>
    </font>
    <font>
      <sz val="8"/>
      <name val="Arial"/>
    </font>
    <font>
      <sz val="10"/>
      <name val="Arial"/>
      <family val="2"/>
    </font>
    <font>
      <b/>
      <sz val="10"/>
      <name val="Arial"/>
      <family val="2"/>
    </font>
    <font>
      <b/>
      <u/>
      <sz val="12"/>
      <name val="Arial"/>
      <family val="2"/>
    </font>
    <font>
      <b/>
      <u/>
      <sz val="14"/>
      <name val="Arial"/>
      <family val="2"/>
    </font>
    <font>
      <sz val="10"/>
      <name val="Arabic Transparent"/>
      <charset val="178"/>
    </font>
    <font>
      <b/>
      <sz val="10"/>
      <name val="Arabic Transparent"/>
      <charset val="178"/>
    </font>
    <font>
      <sz val="12"/>
      <name val="Arabic Transparent"/>
      <charset val="178"/>
    </font>
    <font>
      <sz val="10"/>
      <name val="Arial"/>
      <charset val="178"/>
    </font>
    <font>
      <b/>
      <sz val="10"/>
      <name val="Arial"/>
      <charset val="178"/>
    </font>
    <font>
      <b/>
      <sz val="10"/>
      <color indexed="10"/>
      <name val="Arial"/>
      <family val="2"/>
    </font>
    <font>
      <b/>
      <sz val="12"/>
      <color indexed="10"/>
      <name val="Arial"/>
      <family val="2"/>
    </font>
    <font>
      <sz val="10"/>
      <color indexed="10"/>
      <name val="Arial"/>
      <family val="2"/>
    </font>
    <font>
      <sz val="12"/>
      <name val="Arial"/>
      <family val="2"/>
    </font>
    <font>
      <b/>
      <sz val="10"/>
      <color indexed="17"/>
      <name val="Arial"/>
      <family val="2"/>
    </font>
    <font>
      <b/>
      <sz val="12"/>
      <color indexed="17"/>
      <name val="Arial"/>
      <family val="2"/>
    </font>
    <font>
      <b/>
      <i/>
      <sz val="10"/>
      <name val="Arial"/>
      <family val="2"/>
    </font>
    <font>
      <b/>
      <sz val="14"/>
      <name val="Andalus"/>
      <charset val="178"/>
    </font>
    <font>
      <sz val="10"/>
      <name val="Andalus"/>
      <charset val="178"/>
    </font>
    <font>
      <sz val="11"/>
      <color indexed="8"/>
      <name val="Arial"/>
      <family val="2"/>
      <charset val="178"/>
    </font>
    <font>
      <sz val="11"/>
      <color indexed="9"/>
      <name val="Arial"/>
      <family val="2"/>
      <charset val="178"/>
    </font>
    <font>
      <sz val="11"/>
      <color indexed="20"/>
      <name val="Arial"/>
      <family val="2"/>
      <charset val="178"/>
    </font>
    <font>
      <b/>
      <sz val="11"/>
      <color indexed="52"/>
      <name val="Arial"/>
      <family val="2"/>
      <charset val="178"/>
    </font>
    <font>
      <b/>
      <sz val="11"/>
      <color indexed="9"/>
      <name val="Arial"/>
      <family val="2"/>
      <charset val="178"/>
    </font>
    <font>
      <i/>
      <sz val="11"/>
      <color indexed="23"/>
      <name val="Arial"/>
      <family val="2"/>
      <charset val="178"/>
    </font>
    <font>
      <sz val="11"/>
      <color indexed="17"/>
      <name val="Arial"/>
      <family val="2"/>
      <charset val="178"/>
    </font>
    <font>
      <b/>
      <sz val="15"/>
      <color indexed="56"/>
      <name val="Arial"/>
      <family val="2"/>
      <charset val="178"/>
    </font>
    <font>
      <b/>
      <sz val="13"/>
      <color indexed="56"/>
      <name val="Arial"/>
      <family val="2"/>
      <charset val="178"/>
    </font>
    <font>
      <b/>
      <sz val="11"/>
      <color indexed="56"/>
      <name val="Arial"/>
      <family val="2"/>
      <charset val="178"/>
    </font>
    <font>
      <sz val="11"/>
      <color indexed="62"/>
      <name val="Arial"/>
      <family val="2"/>
      <charset val="178"/>
    </font>
    <font>
      <sz val="11"/>
      <color indexed="52"/>
      <name val="Arial"/>
      <family val="2"/>
      <charset val="178"/>
    </font>
    <font>
      <sz val="11"/>
      <color indexed="60"/>
      <name val="Arial"/>
      <family val="2"/>
      <charset val="178"/>
    </font>
    <font>
      <b/>
      <sz val="11"/>
      <color indexed="63"/>
      <name val="Arial"/>
      <family val="2"/>
      <charset val="178"/>
    </font>
    <font>
      <b/>
      <sz val="18"/>
      <color indexed="56"/>
      <name val="Times New Roman"/>
      <family val="2"/>
      <charset val="178"/>
    </font>
    <font>
      <b/>
      <sz val="11"/>
      <color indexed="8"/>
      <name val="Arial"/>
      <family val="2"/>
      <charset val="178"/>
    </font>
    <font>
      <sz val="11"/>
      <color indexed="10"/>
      <name val="Arial"/>
      <family val="2"/>
      <charset val="178"/>
    </font>
    <font>
      <b/>
      <u/>
      <sz val="16"/>
      <name val="Arabic Transparent"/>
      <charset val="178"/>
    </font>
    <font>
      <b/>
      <sz val="14"/>
      <name val="Monotype Koufi"/>
      <charset val="178"/>
    </font>
    <font>
      <b/>
      <sz val="11"/>
      <name val="Arial"/>
      <family val="2"/>
    </font>
    <font>
      <b/>
      <i/>
      <sz val="14"/>
      <name val="Arial"/>
      <family val="2"/>
    </font>
    <font>
      <sz val="8"/>
      <name val="Arial"/>
      <charset val="178"/>
    </font>
    <font>
      <b/>
      <sz val="11"/>
      <color indexed="17"/>
      <name val="Arial"/>
      <family val="2"/>
    </font>
    <font>
      <b/>
      <sz val="10"/>
      <name val="Batang"/>
      <family val="1"/>
    </font>
    <font>
      <sz val="9"/>
      <name val="Arial"/>
      <family val="2"/>
    </font>
    <font>
      <sz val="10"/>
      <color indexed="8"/>
      <name val="Arial"/>
      <charset val="178"/>
    </font>
    <font>
      <b/>
      <sz val="10"/>
      <name val="Italic"/>
    </font>
    <font>
      <b/>
      <sz val="15"/>
      <name val="Arabic Transparent"/>
      <charset val="178"/>
    </font>
    <font>
      <b/>
      <i/>
      <sz val="12"/>
      <name val="Arial"/>
      <family val="2"/>
    </font>
    <font>
      <b/>
      <i/>
      <sz val="12"/>
      <name val="Tahoma"/>
      <family val="2"/>
    </font>
    <font>
      <b/>
      <sz val="14"/>
      <name val="Simplified Arabic"/>
      <charset val="178"/>
    </font>
    <font>
      <b/>
      <sz val="14"/>
      <name val="Times New Roman"/>
      <family val="1"/>
    </font>
    <font>
      <b/>
      <sz val="16"/>
      <name val="Times New Roman"/>
      <family val="1"/>
    </font>
    <font>
      <b/>
      <sz val="16"/>
      <name val="Arial"/>
      <family val="2"/>
    </font>
    <font>
      <b/>
      <sz val="18"/>
      <name val="Arial"/>
      <family val="2"/>
    </font>
    <font>
      <b/>
      <i/>
      <u/>
      <sz val="14"/>
      <name val="Arial"/>
      <family val="2"/>
    </font>
    <font>
      <b/>
      <sz val="13"/>
      <name val="Arial"/>
      <family val="2"/>
    </font>
    <font>
      <b/>
      <sz val="14"/>
      <name val="Mudir MT"/>
    </font>
    <font>
      <b/>
      <sz val="18"/>
      <name val="Traditional Arabic"/>
      <charset val="178"/>
    </font>
    <font>
      <b/>
      <sz val="12"/>
      <name val="Times New Roman"/>
      <family val="1"/>
    </font>
    <font>
      <b/>
      <sz val="8"/>
      <name val="Arial"/>
      <family val="2"/>
    </font>
    <font>
      <b/>
      <i/>
      <sz val="14"/>
      <color indexed="12"/>
      <name val="Arial"/>
      <family val="2"/>
    </font>
    <font>
      <b/>
      <sz val="11"/>
      <color indexed="12"/>
      <name val="Arial"/>
      <family val="2"/>
    </font>
    <font>
      <b/>
      <sz val="9"/>
      <name val="Arial"/>
      <family val="2"/>
    </font>
    <font>
      <b/>
      <sz val="11"/>
      <color indexed="10"/>
      <name val="Arial"/>
      <family val="2"/>
    </font>
    <font>
      <sz val="8"/>
      <name val="Arial"/>
      <family val="2"/>
    </font>
    <font>
      <b/>
      <sz val="12"/>
      <name val="Arial"/>
    </font>
    <font>
      <b/>
      <sz val="12"/>
      <name val="Arial"/>
      <charset val="178"/>
    </font>
    <font>
      <b/>
      <sz val="12"/>
      <name val="Monotype Koufi"/>
      <charset val="17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7"/>
        <bgColor indexed="64"/>
      </patternFill>
    </fill>
    <fill>
      <patternFill patternType="solid">
        <fgColor indexed="9"/>
        <bgColor indexed="64"/>
      </patternFill>
    </fill>
    <fill>
      <patternFill patternType="solid">
        <fgColor indexed="43"/>
        <bgColor indexed="64"/>
      </patternFill>
    </fill>
    <fill>
      <patternFill patternType="solid">
        <fgColor indexed="13"/>
        <bgColor indexed="64"/>
      </patternFill>
    </fill>
    <fill>
      <patternFill patternType="solid">
        <fgColor indexed="41"/>
        <bgColor indexed="64"/>
      </patternFill>
    </fill>
    <fill>
      <patternFill patternType="solid">
        <fgColor indexed="42"/>
        <bgColor indexed="64"/>
      </patternFill>
    </fill>
    <fill>
      <patternFill patternType="solid">
        <fgColor indexed="22"/>
        <bgColor indexed="64"/>
      </patternFill>
    </fill>
    <fill>
      <patternFill patternType="solid">
        <fgColor indexed="55"/>
        <bgColor indexed="64"/>
      </patternFill>
    </fill>
    <fill>
      <patternFill patternType="solid">
        <fgColor indexed="52"/>
        <bgColor indexed="64"/>
      </patternFill>
    </fill>
    <fill>
      <patternFill patternType="solid">
        <fgColor indexed="51"/>
        <bgColor indexed="64"/>
      </patternFill>
    </fill>
  </fills>
  <borders count="1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indexed="64"/>
      </bottom>
      <diagonal/>
    </border>
    <border>
      <left style="double">
        <color indexed="64"/>
      </left>
      <right/>
      <top/>
      <bottom style="medium">
        <color indexed="64"/>
      </bottom>
      <diagonal/>
    </border>
    <border>
      <left style="double">
        <color indexed="64"/>
      </left>
      <right style="double">
        <color indexed="64"/>
      </right>
      <top style="double">
        <color indexed="64"/>
      </top>
      <bottom style="medium">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right/>
      <top style="double">
        <color indexed="64"/>
      </top>
      <bottom/>
      <diagonal/>
    </border>
    <border>
      <left style="thin">
        <color indexed="64"/>
      </left>
      <right style="double">
        <color indexed="64"/>
      </right>
      <top style="double">
        <color indexed="64"/>
      </top>
      <bottom style="double">
        <color indexed="64"/>
      </bottom>
      <diagonal/>
    </border>
    <border>
      <left/>
      <right/>
      <top/>
      <bottom style="medium">
        <color indexed="64"/>
      </bottom>
      <diagonal/>
    </border>
    <border>
      <left style="double">
        <color indexed="64"/>
      </left>
      <right style="thin">
        <color indexed="64"/>
      </right>
      <top style="thin">
        <color indexed="64"/>
      </top>
      <bottom style="double">
        <color indexed="64"/>
      </bottom>
      <diagonal/>
    </border>
    <border>
      <left style="double">
        <color indexed="64"/>
      </left>
      <right/>
      <top/>
      <bottom/>
      <diagonal/>
    </border>
    <border>
      <left/>
      <right style="double">
        <color indexed="64"/>
      </right>
      <top/>
      <bottom/>
      <diagonal/>
    </border>
    <border>
      <left style="double">
        <color indexed="64"/>
      </left>
      <right style="double">
        <color indexed="64"/>
      </right>
      <top/>
      <bottom/>
      <diagonal/>
    </border>
    <border>
      <left style="double">
        <color indexed="64"/>
      </left>
      <right/>
      <top style="double">
        <color indexed="64"/>
      </top>
      <bottom style="double">
        <color indexed="64"/>
      </bottom>
      <diagonal/>
    </border>
    <border>
      <left style="double">
        <color indexed="64"/>
      </left>
      <right/>
      <top/>
      <bottom style="double">
        <color indexed="64"/>
      </bottom>
      <diagonal/>
    </border>
    <border>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right style="double">
        <color indexed="64"/>
      </right>
      <top style="double">
        <color indexed="64"/>
      </top>
      <bottom style="double">
        <color indexed="64"/>
      </bottom>
      <diagonal/>
    </border>
    <border>
      <left/>
      <right style="double">
        <color indexed="64"/>
      </right>
      <top/>
      <bottom style="double">
        <color indexed="64"/>
      </bottom>
      <diagonal/>
    </border>
    <border>
      <left style="double">
        <color indexed="64"/>
      </left>
      <right style="double">
        <color indexed="64"/>
      </right>
      <top/>
      <bottom style="double">
        <color indexed="64"/>
      </bottom>
      <diagonal/>
    </border>
    <border>
      <left style="thin">
        <color indexed="64"/>
      </left>
      <right style="double">
        <color indexed="64"/>
      </right>
      <top style="thin">
        <color indexed="64"/>
      </top>
      <bottom/>
      <diagonal/>
    </border>
    <border>
      <left style="double">
        <color indexed="64"/>
      </left>
      <right style="double">
        <color indexed="64"/>
      </right>
      <top style="double">
        <color indexed="64"/>
      </top>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thin">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bottom style="double">
        <color indexed="64"/>
      </bottom>
      <diagonal/>
    </border>
    <border>
      <left style="double">
        <color indexed="64"/>
      </left>
      <right style="double">
        <color indexed="64"/>
      </right>
      <top/>
      <bottom style="medium">
        <color indexed="64"/>
      </bottom>
      <diagonal/>
    </border>
    <border>
      <left/>
      <right style="double">
        <color indexed="64"/>
      </right>
      <top/>
      <bottom style="medium">
        <color indexed="64"/>
      </bottom>
      <diagonal/>
    </border>
    <border>
      <left style="thin">
        <color indexed="64"/>
      </left>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double">
        <color indexed="64"/>
      </top>
      <bottom style="dashed">
        <color indexed="64"/>
      </bottom>
      <diagonal/>
    </border>
    <border>
      <left style="thin">
        <color indexed="64"/>
      </left>
      <right style="thin">
        <color indexed="64"/>
      </right>
      <top style="dashed">
        <color indexed="64"/>
      </top>
      <bottom style="dashed">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ashed">
        <color indexed="64"/>
      </top>
      <bottom style="double">
        <color indexed="64"/>
      </bottom>
      <diagonal/>
    </border>
    <border>
      <left style="double">
        <color indexed="64"/>
      </left>
      <right style="thin">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double">
        <color indexed="64"/>
      </left>
      <right style="thin">
        <color indexed="64"/>
      </right>
      <top style="dashed">
        <color indexed="64"/>
      </top>
      <bottom style="double">
        <color indexed="64"/>
      </bottom>
      <diagonal/>
    </border>
    <border>
      <left/>
      <right style="thin">
        <color indexed="64"/>
      </right>
      <top style="double">
        <color indexed="64"/>
      </top>
      <bottom style="double">
        <color indexed="64"/>
      </bottom>
      <diagonal/>
    </border>
    <border>
      <left/>
      <right style="thin">
        <color indexed="64"/>
      </right>
      <top style="double">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double">
        <color indexed="64"/>
      </bottom>
      <diagonal/>
    </border>
    <border>
      <left style="double">
        <color indexed="64"/>
      </left>
      <right/>
      <top style="double">
        <color indexed="64"/>
      </top>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dashed">
        <color indexed="64"/>
      </top>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style="thin">
        <color indexed="64"/>
      </left>
      <right style="medium">
        <color indexed="64"/>
      </right>
      <top style="double">
        <color indexed="64"/>
      </top>
      <bottom style="double">
        <color indexed="64"/>
      </bottom>
      <diagonal/>
    </border>
    <border>
      <left style="thin">
        <color indexed="64"/>
      </left>
      <right style="medium">
        <color indexed="64"/>
      </right>
      <top style="double">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diagonal/>
    </border>
    <border>
      <left style="thin">
        <color indexed="64"/>
      </left>
      <right style="medium">
        <color indexed="64"/>
      </right>
      <top style="dashed">
        <color indexed="64"/>
      </top>
      <bottom style="double">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style="double">
        <color indexed="64"/>
      </right>
      <top style="double">
        <color indexed="64"/>
      </top>
      <bottom style="dashed">
        <color indexed="64"/>
      </bottom>
      <diagonal/>
    </border>
    <border>
      <left style="thin">
        <color indexed="64"/>
      </left>
      <right style="double">
        <color indexed="64"/>
      </right>
      <top style="dashed">
        <color indexed="64"/>
      </top>
      <bottom style="dashed">
        <color indexed="64"/>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double">
        <color indexed="64"/>
      </bottom>
      <diagonal/>
    </border>
    <border>
      <left/>
      <right/>
      <top style="medium">
        <color indexed="64"/>
      </top>
      <bottom style="double">
        <color indexed="64"/>
      </bottom>
      <diagonal/>
    </border>
    <border>
      <left style="thin">
        <color indexed="64"/>
      </left>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top style="thin">
        <color indexed="64"/>
      </top>
      <bottom/>
      <diagonal/>
    </border>
    <border>
      <left style="thin">
        <color indexed="64"/>
      </left>
      <right style="double">
        <color indexed="64"/>
      </right>
      <top style="double">
        <color indexed="64"/>
      </top>
      <bottom/>
      <diagonal/>
    </border>
    <border>
      <left/>
      <right style="thin">
        <color indexed="64"/>
      </right>
      <top style="thin">
        <color indexed="64"/>
      </top>
      <bottom/>
      <diagonal/>
    </border>
    <border>
      <left style="thin">
        <color indexed="64"/>
      </left>
      <right/>
      <top style="double">
        <color indexed="64"/>
      </top>
      <bottom/>
      <diagonal/>
    </border>
    <border>
      <left/>
      <right style="thin">
        <color indexed="64"/>
      </right>
      <top style="thin">
        <color indexed="64"/>
      </top>
      <bottom style="double">
        <color indexed="64"/>
      </bottom>
      <diagonal/>
    </border>
    <border>
      <left style="double">
        <color indexed="64"/>
      </left>
      <right style="thin">
        <color indexed="64"/>
      </right>
      <top/>
      <bottom style="thin">
        <color indexed="64"/>
      </bottom>
      <diagonal/>
    </border>
    <border>
      <left style="double">
        <color indexed="64"/>
      </left>
      <right/>
      <top style="medium">
        <color indexed="64"/>
      </top>
      <bottom/>
      <diagonal/>
    </border>
    <border>
      <left style="double">
        <color indexed="64"/>
      </left>
      <right style="thin">
        <color indexed="64"/>
      </right>
      <top style="double">
        <color indexed="64"/>
      </top>
      <bottom/>
      <diagonal/>
    </border>
    <border>
      <left/>
      <right style="double">
        <color indexed="64"/>
      </right>
      <top style="thin">
        <color indexed="64"/>
      </top>
      <bottom/>
      <diagonal/>
    </border>
    <border>
      <left/>
      <right style="double">
        <color indexed="64"/>
      </right>
      <top style="thin">
        <color indexed="64"/>
      </top>
      <bottom style="double">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bottom style="thin">
        <color indexed="64"/>
      </bottom>
      <diagonal/>
    </border>
    <border>
      <left style="double">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double">
        <color indexed="64"/>
      </right>
      <top/>
      <bottom style="double">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double">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ashed">
        <color indexed="64"/>
      </top>
      <bottom style="double">
        <color indexed="64"/>
      </bottom>
      <diagonal/>
    </border>
    <border>
      <left/>
      <right style="double">
        <color indexed="64"/>
      </right>
      <top style="dashed">
        <color indexed="64"/>
      </top>
      <bottom style="double">
        <color indexed="64"/>
      </bottom>
      <diagonal/>
    </border>
    <border>
      <left style="thin">
        <color indexed="64"/>
      </left>
      <right/>
      <top style="dashed">
        <color indexed="64"/>
      </top>
      <bottom style="dashed">
        <color indexed="64"/>
      </bottom>
      <diagonal/>
    </border>
  </borders>
  <cellStyleXfs count="47">
    <xf numFmtId="0" fontId="0" fillId="0" borderId="0"/>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5" borderId="0" applyNumberFormat="0" applyBorder="0" applyAlignment="0" applyProtection="0"/>
    <xf numFmtId="0" fontId="23" fillId="8" borderId="0" applyNumberFormat="0" applyBorder="0" applyAlignment="0" applyProtection="0"/>
    <xf numFmtId="0" fontId="23"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25" fillId="3" borderId="0" applyNumberFormat="0" applyBorder="0" applyAlignment="0" applyProtection="0"/>
    <xf numFmtId="0" fontId="26" fillId="20" borderId="1" applyNumberFormat="0" applyAlignment="0" applyProtection="0"/>
    <xf numFmtId="0" fontId="27" fillId="21" borderId="2" applyNumberFormat="0" applyAlignment="0" applyProtection="0"/>
    <xf numFmtId="0" fontId="28" fillId="0" borderId="0" applyNumberFormat="0" applyFill="0" applyBorder="0" applyAlignment="0" applyProtection="0"/>
    <xf numFmtId="0" fontId="29" fillId="4" borderId="0" applyNumberFormat="0" applyBorder="0" applyAlignment="0" applyProtection="0"/>
    <xf numFmtId="0" fontId="30" fillId="0" borderId="3" applyNumberFormat="0" applyFill="0" applyAlignment="0" applyProtection="0"/>
    <xf numFmtId="0" fontId="31" fillId="0" borderId="4" applyNumberFormat="0" applyFill="0" applyAlignment="0" applyProtection="0"/>
    <xf numFmtId="0" fontId="32" fillId="0" borderId="5" applyNumberFormat="0" applyFill="0" applyAlignment="0" applyProtection="0"/>
    <xf numFmtId="0" fontId="32" fillId="0" borderId="0" applyNumberFormat="0" applyFill="0" applyBorder="0" applyAlignment="0" applyProtection="0"/>
    <xf numFmtId="0" fontId="33" fillId="7" borderId="1" applyNumberFormat="0" applyAlignment="0" applyProtection="0"/>
    <xf numFmtId="0" fontId="34" fillId="0" borderId="6" applyNumberFormat="0" applyFill="0" applyAlignment="0" applyProtection="0"/>
    <xf numFmtId="0" fontId="35" fillId="22" borderId="0" applyNumberFormat="0" applyBorder="0" applyAlignment="0" applyProtection="0"/>
    <xf numFmtId="0" fontId="12" fillId="0" borderId="0"/>
    <xf numFmtId="0" fontId="12" fillId="0" borderId="0"/>
    <xf numFmtId="0" fontId="12" fillId="0" borderId="0"/>
    <xf numFmtId="0" fontId="12" fillId="0" borderId="0"/>
    <xf numFmtId="0" fontId="12" fillId="23" borderId="7" applyNumberFormat="0" applyFont="0" applyAlignment="0" applyProtection="0"/>
    <xf numFmtId="0" fontId="36" fillId="20" borderId="8" applyNumberFormat="0" applyAlignment="0" applyProtection="0"/>
    <xf numFmtId="9" fontId="1" fillId="0" borderId="0" applyFont="0" applyFill="0" applyBorder="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0" borderId="0" applyNumberFormat="0" applyFill="0" applyBorder="0" applyAlignment="0" applyProtection="0"/>
  </cellStyleXfs>
  <cellXfs count="922">
    <xf numFmtId="0" fontId="0" fillId="0" borderId="0" xfId="0"/>
    <xf numFmtId="0" fontId="0" fillId="0" borderId="0" xfId="0" applyAlignment="1">
      <alignment horizontal="right" vertical="top"/>
    </xf>
    <xf numFmtId="0" fontId="0" fillId="0" borderId="0" xfId="0" applyBorder="1" applyAlignment="1">
      <alignment horizontal="center"/>
    </xf>
    <xf numFmtId="0" fontId="0" fillId="0" borderId="10" xfId="0" applyBorder="1" applyAlignment="1">
      <alignment horizontal="center"/>
    </xf>
    <xf numFmtId="0" fontId="0" fillId="0" borderId="0" xfId="0" applyAlignment="1">
      <alignment horizontal="center" vertical="top"/>
    </xf>
    <xf numFmtId="0" fontId="6" fillId="0" borderId="0" xfId="0" applyFont="1" applyAlignment="1">
      <alignment horizontal="center" vertical="top"/>
    </xf>
    <xf numFmtId="0" fontId="5" fillId="0" borderId="0" xfId="0" applyFont="1" applyAlignment="1">
      <alignment horizontal="center"/>
    </xf>
    <xf numFmtId="0" fontId="5" fillId="0" borderId="0" xfId="0" applyFont="1"/>
    <xf numFmtId="0" fontId="8" fillId="24" borderId="0" xfId="0" applyFont="1" applyFill="1" applyBorder="1" applyAlignment="1">
      <alignment vertical="center"/>
    </xf>
    <xf numFmtId="0" fontId="6" fillId="0" borderId="0" xfId="0" applyFont="1" applyFill="1" applyBorder="1" applyAlignment="1">
      <alignment horizontal="center" vertical="top"/>
    </xf>
    <xf numFmtId="0" fontId="5" fillId="0" borderId="0" xfId="0" applyFont="1" applyFill="1" applyBorder="1" applyAlignment="1">
      <alignment horizontal="right" vertical="top" wrapText="1"/>
    </xf>
    <xf numFmtId="4" fontId="0" fillId="0" borderId="0" xfId="0" applyNumberFormat="1"/>
    <xf numFmtId="4" fontId="5" fillId="0" borderId="0" xfId="0" applyNumberFormat="1" applyFont="1" applyAlignment="1">
      <alignment horizontal="center"/>
    </xf>
    <xf numFmtId="4" fontId="5" fillId="0" borderId="0" xfId="0" applyNumberFormat="1" applyFont="1"/>
    <xf numFmtId="0" fontId="16" fillId="0" borderId="0" xfId="0" applyFont="1"/>
    <xf numFmtId="0" fontId="14" fillId="25" borderId="0" xfId="0" applyFont="1" applyFill="1" applyBorder="1" applyAlignment="1">
      <alignment horizontal="center" vertical="top"/>
    </xf>
    <xf numFmtId="0" fontId="15" fillId="25" borderId="0" xfId="0" applyFont="1" applyFill="1" applyBorder="1" applyAlignment="1">
      <alignment horizontal="center" vertical="center"/>
    </xf>
    <xf numFmtId="0" fontId="14" fillId="0" borderId="0" xfId="0" applyFont="1" applyFill="1" applyBorder="1" applyAlignment="1">
      <alignment horizontal="center" vertical="top"/>
    </xf>
    <xf numFmtId="0" fontId="15" fillId="0" borderId="0" xfId="0" applyFont="1" applyFill="1" applyBorder="1" applyAlignment="1">
      <alignment horizontal="center" vertical="center"/>
    </xf>
    <xf numFmtId="0" fontId="14" fillId="25" borderId="11" xfId="0" applyFont="1" applyFill="1" applyBorder="1" applyAlignment="1">
      <alignment horizontal="center" vertical="top"/>
    </xf>
    <xf numFmtId="0" fontId="6" fillId="0" borderId="0" xfId="39" applyFont="1" applyAlignment="1">
      <alignment horizontal="center" vertical="center" readingOrder="2"/>
    </xf>
    <xf numFmtId="0" fontId="20" fillId="0" borderId="0" xfId="39" applyFont="1" applyAlignment="1">
      <alignment horizontal="right" vertical="center" readingOrder="2"/>
    </xf>
    <xf numFmtId="0" fontId="20" fillId="0" borderId="0" xfId="39" applyFont="1" applyAlignment="1">
      <alignment vertical="center" readingOrder="2"/>
    </xf>
    <xf numFmtId="0" fontId="5" fillId="0" borderId="0" xfId="39" applyFont="1" applyAlignment="1">
      <alignment horizontal="right" vertical="center" indent="1" readingOrder="1"/>
    </xf>
    <xf numFmtId="0" fontId="12" fillId="0" borderId="0" xfId="39" applyAlignment="1">
      <alignment readingOrder="1"/>
    </xf>
    <xf numFmtId="0" fontId="12" fillId="0" borderId="0" xfId="39"/>
    <xf numFmtId="0" fontId="20" fillId="0" borderId="0" xfId="39" applyFont="1" applyAlignment="1">
      <alignment horizontal="right" vertical="center"/>
    </xf>
    <xf numFmtId="14" fontId="6" fillId="0" borderId="0" xfId="39" applyNumberFormat="1" applyFont="1" applyAlignment="1">
      <alignment horizontal="right" vertical="center"/>
    </xf>
    <xf numFmtId="9" fontId="12" fillId="0" borderId="0" xfId="43" applyFont="1"/>
    <xf numFmtId="0" fontId="0" fillId="24" borderId="0" xfId="0" applyFill="1"/>
    <xf numFmtId="0" fontId="21" fillId="26" borderId="12" xfId="0" applyFont="1" applyFill="1" applyBorder="1" applyAlignment="1">
      <alignment horizontal="center" vertical="center"/>
    </xf>
    <xf numFmtId="0" fontId="21" fillId="26" borderId="13" xfId="0" applyFont="1" applyFill="1" applyBorder="1" applyAlignment="1">
      <alignment horizontal="center" vertical="center"/>
    </xf>
    <xf numFmtId="14" fontId="20" fillId="0" borderId="0" xfId="39" applyNumberFormat="1" applyFont="1" applyAlignment="1">
      <alignment horizontal="right" vertical="center"/>
    </xf>
    <xf numFmtId="0" fontId="2" fillId="0" borderId="0" xfId="39" applyFont="1" applyAlignment="1">
      <alignment horizontal="right" readingOrder="2"/>
    </xf>
    <xf numFmtId="14" fontId="6" fillId="0" borderId="0" xfId="39" applyNumberFormat="1" applyFont="1" applyAlignment="1">
      <alignment horizontal="right"/>
    </xf>
    <xf numFmtId="0" fontId="12" fillId="0" borderId="0" xfId="38"/>
    <xf numFmtId="0" fontId="12" fillId="0" borderId="0" xfId="39" applyAlignment="1">
      <alignment readingOrder="2"/>
    </xf>
    <xf numFmtId="0" fontId="41" fillId="27" borderId="14" xfId="39" applyFont="1" applyFill="1" applyBorder="1" applyAlignment="1">
      <alignment horizontal="center" vertical="center" readingOrder="2"/>
    </xf>
    <xf numFmtId="0" fontId="41" fillId="27" borderId="15" xfId="39" applyFont="1" applyFill="1" applyBorder="1" applyAlignment="1">
      <alignment horizontal="center" vertical="center"/>
    </xf>
    <xf numFmtId="0" fontId="41" fillId="27" borderId="15" xfId="39" applyFont="1" applyFill="1" applyBorder="1" applyAlignment="1">
      <alignment horizontal="center" vertical="center" readingOrder="1"/>
    </xf>
    <xf numFmtId="0" fontId="41" fillId="27" borderId="16" xfId="39" applyFont="1" applyFill="1" applyBorder="1" applyAlignment="1">
      <alignment horizontal="center" vertical="center" readingOrder="1"/>
    </xf>
    <xf numFmtId="0" fontId="6" fillId="27" borderId="17" xfId="39" applyFont="1" applyFill="1" applyBorder="1" applyAlignment="1">
      <alignment horizontal="center" vertical="center" readingOrder="2"/>
    </xf>
    <xf numFmtId="0" fontId="2" fillId="0" borderId="18" xfId="39" applyFont="1" applyBorder="1" applyAlignment="1">
      <alignment horizontal="center" vertical="center"/>
    </xf>
    <xf numFmtId="164" fontId="42" fillId="0" borderId="18" xfId="39" applyNumberFormat="1" applyFont="1" applyBorder="1" applyAlignment="1">
      <alignment horizontal="center" vertical="center" readingOrder="1"/>
    </xf>
    <xf numFmtId="164" fontId="42" fillId="0" borderId="19" xfId="39" applyNumberFormat="1" applyFont="1" applyBorder="1" applyAlignment="1">
      <alignment horizontal="center" vertical="center" readingOrder="1"/>
    </xf>
    <xf numFmtId="164" fontId="42" fillId="0" borderId="13" xfId="39" applyNumberFormat="1" applyFont="1" applyBorder="1" applyAlignment="1">
      <alignment horizontal="center" vertical="center" readingOrder="1"/>
    </xf>
    <xf numFmtId="164" fontId="42" fillId="27" borderId="20" xfId="39" applyNumberFormat="1" applyFont="1" applyFill="1" applyBorder="1" applyAlignment="1">
      <alignment horizontal="center" vertical="center" readingOrder="1"/>
    </xf>
    <xf numFmtId="0" fontId="2" fillId="0" borderId="0" xfId="39" applyFont="1" applyBorder="1" applyAlignment="1">
      <alignment horizontal="center" vertical="center"/>
    </xf>
    <xf numFmtId="0" fontId="12" fillId="0" borderId="0" xfId="38" applyAlignment="1"/>
    <xf numFmtId="0" fontId="6" fillId="0" borderId="17" xfId="38" applyFont="1" applyBorder="1" applyAlignment="1">
      <alignment horizontal="center" vertical="center" wrapText="1"/>
    </xf>
    <xf numFmtId="0" fontId="6" fillId="0" borderId="18" xfId="38" applyFont="1" applyBorder="1" applyAlignment="1">
      <alignment horizontal="center" vertical="center" wrapText="1"/>
    </xf>
    <xf numFmtId="9" fontId="6" fillId="0" borderId="18" xfId="43" applyFont="1" applyBorder="1" applyAlignment="1">
      <alignment horizontal="center" vertical="center" wrapText="1"/>
    </xf>
    <xf numFmtId="0" fontId="12" fillId="0" borderId="0" xfId="38" applyBorder="1"/>
    <xf numFmtId="0" fontId="6" fillId="0" borderId="21" xfId="38" applyFont="1" applyFill="1" applyBorder="1" applyAlignment="1">
      <alignment horizontal="center" vertical="center" wrapText="1"/>
    </xf>
    <xf numFmtId="0" fontId="6" fillId="0" borderId="0" xfId="38" applyFont="1" applyAlignment="1">
      <alignment horizontal="center"/>
    </xf>
    <xf numFmtId="2" fontId="6" fillId="0" borderId="18" xfId="38" applyNumberFormat="1" applyFont="1" applyBorder="1" applyAlignment="1">
      <alignment horizontal="center" vertical="center" wrapText="1"/>
    </xf>
    <xf numFmtId="0" fontId="6" fillId="27" borderId="14" xfId="38" applyFont="1" applyFill="1" applyBorder="1" applyAlignment="1">
      <alignment horizontal="center" vertical="center"/>
    </xf>
    <xf numFmtId="0" fontId="6" fillId="27" borderId="15" xfId="38" applyFont="1" applyFill="1" applyBorder="1" applyAlignment="1">
      <alignment horizontal="center" vertical="center"/>
    </xf>
    <xf numFmtId="0" fontId="6" fillId="27" borderId="16" xfId="38" applyFont="1" applyFill="1" applyBorder="1" applyAlignment="1">
      <alignment horizontal="center" vertical="center"/>
    </xf>
    <xf numFmtId="0" fontId="6" fillId="0" borderId="17" xfId="38" applyFont="1" applyBorder="1" applyAlignment="1">
      <alignment horizontal="center" vertical="center"/>
    </xf>
    <xf numFmtId="0" fontId="6" fillId="0" borderId="18" xfId="38" applyFont="1" applyBorder="1" applyAlignment="1">
      <alignment horizontal="center" vertical="center"/>
    </xf>
    <xf numFmtId="0" fontId="6" fillId="0" borderId="19" xfId="38" applyFont="1" applyBorder="1" applyAlignment="1">
      <alignment horizontal="center" vertical="center"/>
    </xf>
    <xf numFmtId="0" fontId="22" fillId="0" borderId="0" xfId="0" applyFont="1" applyFill="1"/>
    <xf numFmtId="0" fontId="21" fillId="26" borderId="22" xfId="0" applyFont="1" applyFill="1" applyBorder="1" applyAlignment="1">
      <alignment horizontal="center" vertical="center"/>
    </xf>
    <xf numFmtId="0" fontId="12" fillId="0" borderId="0" xfId="38" applyAlignment="1">
      <alignment horizontal="center"/>
    </xf>
    <xf numFmtId="0" fontId="14" fillId="25" borderId="23" xfId="0" applyFont="1" applyFill="1" applyBorder="1" applyAlignment="1">
      <alignment horizontal="center" vertical="top"/>
    </xf>
    <xf numFmtId="0" fontId="6" fillId="0" borderId="14" xfId="0" applyFont="1" applyBorder="1" applyAlignment="1">
      <alignment horizontal="center" vertical="top"/>
    </xf>
    <xf numFmtId="0" fontId="6" fillId="0" borderId="15" xfId="0" applyFont="1" applyBorder="1" applyAlignment="1">
      <alignment horizontal="center" vertical="top"/>
    </xf>
    <xf numFmtId="0" fontId="6" fillId="0" borderId="17" xfId="0" applyFont="1" applyBorder="1" applyAlignment="1">
      <alignment horizontal="center" vertical="top"/>
    </xf>
    <xf numFmtId="0" fontId="6" fillId="0" borderId="18" xfId="0" applyFont="1" applyBorder="1" applyAlignment="1">
      <alignment horizontal="center" vertical="top"/>
    </xf>
    <xf numFmtId="0" fontId="6" fillId="0" borderId="18" xfId="0" applyFont="1" applyBorder="1" applyAlignment="1">
      <alignment horizontal="right" vertical="top" wrapText="1"/>
    </xf>
    <xf numFmtId="0" fontId="6" fillId="0" borderId="24" xfId="0" applyFont="1" applyBorder="1" applyAlignment="1">
      <alignment horizontal="center" vertical="top"/>
    </xf>
    <xf numFmtId="0" fontId="6" fillId="0" borderId="13" xfId="0" applyFont="1" applyBorder="1" applyAlignment="1">
      <alignment horizontal="center" vertical="top"/>
    </xf>
    <xf numFmtId="0" fontId="6" fillId="0" borderId="13" xfId="0" applyFont="1" applyBorder="1" applyAlignment="1">
      <alignment horizontal="right" vertical="top" wrapText="1"/>
    </xf>
    <xf numFmtId="0" fontId="14" fillId="25" borderId="25" xfId="0" applyFont="1" applyFill="1" applyBorder="1" applyAlignment="1">
      <alignment horizontal="center" vertical="top"/>
    </xf>
    <xf numFmtId="0" fontId="7" fillId="0" borderId="18" xfId="0" applyFont="1" applyBorder="1" applyAlignment="1">
      <alignment horizontal="right" vertical="top" wrapText="1"/>
    </xf>
    <xf numFmtId="0" fontId="0" fillId="0" borderId="0" xfId="0" applyAlignment="1">
      <alignment horizontal="center" vertical="center"/>
    </xf>
    <xf numFmtId="0" fontId="6" fillId="0" borderId="18" xfId="0" applyFont="1" applyBorder="1" applyAlignment="1">
      <alignment horizontal="center" vertical="center"/>
    </xf>
    <xf numFmtId="4" fontId="6" fillId="0" borderId="18" xfId="0" applyNumberFormat="1" applyFont="1" applyBorder="1" applyAlignment="1">
      <alignment horizontal="center" vertical="center"/>
    </xf>
    <xf numFmtId="4" fontId="6" fillId="0" borderId="19" xfId="0" applyNumberFormat="1" applyFont="1" applyBorder="1" applyAlignment="1">
      <alignment horizontal="center" vertical="center"/>
    </xf>
    <xf numFmtId="0" fontId="6" fillId="0" borderId="17" xfId="0" applyFont="1" applyBorder="1" applyAlignment="1">
      <alignment horizontal="center" vertical="center"/>
    </xf>
    <xf numFmtId="0" fontId="6" fillId="0" borderId="13" xfId="0" applyFont="1" applyBorder="1" applyAlignment="1">
      <alignment horizontal="center" vertical="center"/>
    </xf>
    <xf numFmtId="4" fontId="6" fillId="0" borderId="13" xfId="0" applyNumberFormat="1" applyFont="1" applyBorder="1" applyAlignment="1">
      <alignment horizontal="center" vertical="center"/>
    </xf>
    <xf numFmtId="4" fontId="6" fillId="0" borderId="20" xfId="0" applyNumberFormat="1" applyFont="1" applyBorder="1" applyAlignment="1">
      <alignment horizontal="center" vertical="center"/>
    </xf>
    <xf numFmtId="0" fontId="14" fillId="25" borderId="0" xfId="0" applyFont="1" applyFill="1" applyBorder="1" applyAlignment="1">
      <alignment horizontal="center" vertical="center"/>
    </xf>
    <xf numFmtId="4" fontId="14" fillId="25" borderId="26" xfId="0" applyNumberFormat="1" applyFont="1" applyFill="1" applyBorder="1" applyAlignment="1">
      <alignment horizontal="center" vertical="center"/>
    </xf>
    <xf numFmtId="4" fontId="14" fillId="0" borderId="27" xfId="0" applyNumberFormat="1" applyFont="1" applyBorder="1" applyAlignment="1">
      <alignment horizontal="center" vertical="center"/>
    </xf>
    <xf numFmtId="0" fontId="16" fillId="0" borderId="0" xfId="0" applyFont="1" applyAlignment="1">
      <alignment horizontal="center" vertical="center"/>
    </xf>
    <xf numFmtId="0" fontId="6" fillId="25" borderId="15" xfId="0" applyFont="1" applyFill="1" applyBorder="1" applyAlignment="1">
      <alignment horizontal="center" vertical="center"/>
    </xf>
    <xf numFmtId="4" fontId="6" fillId="25" borderId="15" xfId="0" applyNumberFormat="1" applyFont="1" applyFill="1" applyBorder="1" applyAlignment="1">
      <alignment horizontal="center" vertical="center"/>
    </xf>
    <xf numFmtId="4" fontId="6" fillId="25" borderId="16" xfId="0" applyNumberFormat="1" applyFont="1" applyFill="1" applyBorder="1" applyAlignment="1">
      <alignment horizontal="center" vertical="center"/>
    </xf>
    <xf numFmtId="0" fontId="6" fillId="25" borderId="18" xfId="0" applyFont="1" applyFill="1" applyBorder="1" applyAlignment="1">
      <alignment horizontal="center" vertical="center"/>
    </xf>
    <xf numFmtId="4" fontId="6" fillId="25" borderId="18" xfId="0" applyNumberFormat="1" applyFont="1" applyFill="1" applyBorder="1" applyAlignment="1">
      <alignment horizontal="center" vertical="center"/>
    </xf>
    <xf numFmtId="4" fontId="6" fillId="25" borderId="19" xfId="0" applyNumberFormat="1" applyFont="1" applyFill="1" applyBorder="1" applyAlignment="1">
      <alignment horizontal="center" vertical="center"/>
    </xf>
    <xf numFmtId="0" fontId="14" fillId="25" borderId="28" xfId="0" applyFont="1" applyFill="1" applyBorder="1" applyAlignment="1">
      <alignment horizontal="center" vertical="center"/>
    </xf>
    <xf numFmtId="0" fontId="15" fillId="25" borderId="23" xfId="0" applyFont="1" applyFill="1" applyBorder="1" applyAlignment="1">
      <alignment horizontal="center" vertical="center"/>
    </xf>
    <xf numFmtId="0" fontId="7" fillId="0" borderId="15" xfId="0" applyFont="1" applyBorder="1" applyAlignment="1">
      <alignment horizontal="right" vertical="top" wrapText="1"/>
    </xf>
    <xf numFmtId="0" fontId="5" fillId="0" borderId="18" xfId="0" applyFont="1" applyBorder="1" applyAlignment="1">
      <alignment horizontal="right" vertical="top" wrapText="1"/>
    </xf>
    <xf numFmtId="0" fontId="14" fillId="25" borderId="29" xfId="0" applyFont="1" applyFill="1" applyBorder="1" applyAlignment="1">
      <alignment horizontal="center" vertical="top"/>
    </xf>
    <xf numFmtId="0" fontId="14" fillId="25" borderId="10" xfId="0" applyFont="1" applyFill="1" applyBorder="1" applyAlignment="1">
      <alignment horizontal="center" vertical="top"/>
    </xf>
    <xf numFmtId="0" fontId="15" fillId="25" borderId="10" xfId="0" applyFont="1" applyFill="1" applyBorder="1" applyAlignment="1">
      <alignment horizontal="center" vertical="center"/>
    </xf>
    <xf numFmtId="0" fontId="14" fillId="25" borderId="24" xfId="0" applyFont="1" applyFill="1" applyBorder="1" applyAlignment="1">
      <alignment horizontal="center" vertical="top"/>
    </xf>
    <xf numFmtId="0" fontId="14" fillId="25" borderId="13" xfId="0" applyFont="1" applyFill="1" applyBorder="1" applyAlignment="1">
      <alignment horizontal="center" vertical="top"/>
    </xf>
    <xf numFmtId="0" fontId="15" fillId="25" borderId="13" xfId="0" applyFont="1" applyFill="1" applyBorder="1" applyAlignment="1">
      <alignment horizontal="center" vertical="center"/>
    </xf>
    <xf numFmtId="0" fontId="18" fillId="0" borderId="28" xfId="0" applyFont="1" applyFill="1" applyBorder="1" applyAlignment="1">
      <alignment horizontal="center" vertical="top"/>
    </xf>
    <xf numFmtId="0" fontId="18" fillId="0" borderId="30" xfId="0" applyFont="1" applyFill="1" applyBorder="1" applyAlignment="1">
      <alignment horizontal="center" vertical="top"/>
    </xf>
    <xf numFmtId="0" fontId="19" fillId="25" borderId="30" xfId="0" applyFont="1" applyFill="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4" fontId="3" fillId="0" borderId="15" xfId="0" applyNumberFormat="1" applyFont="1" applyBorder="1" applyAlignment="1">
      <alignment horizontal="center" vertical="center"/>
    </xf>
    <xf numFmtId="4" fontId="3" fillId="0" borderId="16" xfId="0" applyNumberFormat="1" applyFont="1" applyBorder="1" applyAlignment="1">
      <alignment horizontal="center" vertical="center"/>
    </xf>
    <xf numFmtId="0" fontId="14" fillId="25" borderId="31" xfId="0" applyFont="1" applyFill="1" applyBorder="1" applyAlignment="1">
      <alignment horizontal="center" vertical="top"/>
    </xf>
    <xf numFmtId="0" fontId="6" fillId="0" borderId="32" xfId="0" applyFont="1" applyBorder="1" applyAlignment="1">
      <alignment horizontal="center" vertical="top"/>
    </xf>
    <xf numFmtId="0" fontId="6" fillId="0" borderId="33" xfId="0" applyFont="1" applyBorder="1" applyAlignment="1">
      <alignment horizontal="center" vertical="top"/>
    </xf>
    <xf numFmtId="0" fontId="6" fillId="0" borderId="33" xfId="0" applyFont="1" applyBorder="1" applyAlignment="1">
      <alignment horizontal="right" vertical="top" wrapText="1"/>
    </xf>
    <xf numFmtId="0" fontId="14" fillId="25" borderId="30" xfId="0" applyFont="1" applyFill="1" applyBorder="1" applyAlignment="1">
      <alignment horizontal="center" vertical="top"/>
    </xf>
    <xf numFmtId="0" fontId="15" fillId="25" borderId="30" xfId="0" applyFont="1" applyFill="1" applyBorder="1" applyAlignment="1">
      <alignment horizontal="center" vertical="center"/>
    </xf>
    <xf numFmtId="0" fontId="18" fillId="25" borderId="28" xfId="0" applyFont="1" applyFill="1" applyBorder="1" applyAlignment="1">
      <alignment horizontal="center" vertical="top"/>
    </xf>
    <xf numFmtId="0" fontId="18" fillId="25" borderId="30" xfId="0" applyFont="1" applyFill="1" applyBorder="1" applyAlignment="1">
      <alignment horizontal="center" vertical="top"/>
    </xf>
    <xf numFmtId="0" fontId="5" fillId="0" borderId="18" xfId="0" applyNumberFormat="1" applyFont="1" applyBorder="1" applyAlignment="1">
      <alignment horizontal="right" vertical="top" wrapText="1"/>
    </xf>
    <xf numFmtId="49" fontId="10" fillId="0" borderId="17" xfId="0" applyNumberFormat="1" applyFont="1" applyBorder="1" applyAlignment="1">
      <alignment horizontal="center" vertical="center" wrapText="1"/>
    </xf>
    <xf numFmtId="49" fontId="10" fillId="0" borderId="18" xfId="0" applyNumberFormat="1" applyFont="1" applyBorder="1" applyAlignment="1">
      <alignment horizontal="center" vertical="center" wrapText="1"/>
    </xf>
    <xf numFmtId="0" fontId="10" fillId="0" borderId="18" xfId="0" applyFont="1" applyBorder="1" applyAlignment="1">
      <alignment horizontal="center" vertical="center" wrapText="1"/>
    </xf>
    <xf numFmtId="0" fontId="6" fillId="0" borderId="18" xfId="0" applyFont="1" applyBorder="1" applyAlignment="1">
      <alignment horizontal="center" vertical="center" wrapText="1"/>
    </xf>
    <xf numFmtId="0" fontId="6" fillId="25" borderId="17" xfId="0" applyFont="1" applyFill="1" applyBorder="1" applyAlignment="1">
      <alignment horizontal="center" vertical="top"/>
    </xf>
    <xf numFmtId="0" fontId="6" fillId="25" borderId="18" xfId="0" applyFont="1" applyFill="1" applyBorder="1" applyAlignment="1">
      <alignment horizontal="center" vertical="top"/>
    </xf>
    <xf numFmtId="0" fontId="9" fillId="0" borderId="18" xfId="0" applyFont="1" applyBorder="1" applyAlignment="1">
      <alignment horizontal="right" vertical="center" wrapText="1"/>
    </xf>
    <xf numFmtId="49" fontId="10" fillId="0" borderId="24" xfId="0" applyNumberFormat="1" applyFont="1" applyBorder="1" applyAlignment="1">
      <alignment horizontal="center" vertical="center" wrapText="1"/>
    </xf>
    <xf numFmtId="49" fontId="10" fillId="0" borderId="13" xfId="0" applyNumberFormat="1" applyFont="1" applyBorder="1" applyAlignment="1">
      <alignment horizontal="center" vertical="center" wrapText="1"/>
    </xf>
    <xf numFmtId="0" fontId="5" fillId="0" borderId="13" xfId="0" applyFont="1" applyBorder="1" applyAlignment="1">
      <alignment horizontal="right" vertical="top" wrapText="1"/>
    </xf>
    <xf numFmtId="0" fontId="11" fillId="0" borderId="18" xfId="0" applyFont="1" applyBorder="1" applyAlignment="1">
      <alignment vertical="center" wrapText="1"/>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5" fillId="0" borderId="33" xfId="0" applyFont="1" applyBorder="1" applyAlignment="1">
      <alignment horizontal="right" vertical="top" wrapText="1"/>
    </xf>
    <xf numFmtId="0" fontId="14" fillId="25" borderId="28" xfId="0" applyFont="1" applyFill="1" applyBorder="1" applyAlignment="1">
      <alignment horizontal="center" vertical="top"/>
    </xf>
    <xf numFmtId="0" fontId="12" fillId="0" borderId="13" xfId="0" applyFont="1" applyBorder="1" applyAlignment="1">
      <alignment horizontal="right" vertical="center" wrapText="1"/>
    </xf>
    <xf numFmtId="0" fontId="9" fillId="0" borderId="13" xfId="0" applyFont="1" applyBorder="1" applyAlignment="1">
      <alignment horizontal="right" vertical="center" wrapText="1"/>
    </xf>
    <xf numFmtId="16" fontId="9" fillId="0" borderId="18" xfId="0" applyNumberFormat="1" applyFont="1" applyBorder="1" applyAlignment="1">
      <alignment horizontal="right" vertical="center" wrapText="1"/>
    </xf>
    <xf numFmtId="49" fontId="10" fillId="0" borderId="24" xfId="0" applyNumberFormat="1" applyFont="1" applyFill="1" applyBorder="1" applyAlignment="1">
      <alignment horizontal="center" vertical="center" wrapText="1"/>
    </xf>
    <xf numFmtId="49" fontId="10" fillId="0" borderId="13" xfId="0" applyNumberFormat="1" applyFont="1" applyFill="1" applyBorder="1" applyAlignment="1">
      <alignment horizontal="center" vertical="center" wrapText="1"/>
    </xf>
    <xf numFmtId="49" fontId="10" fillId="0" borderId="17" xfId="0" applyNumberFormat="1" applyFont="1" applyBorder="1" applyAlignment="1">
      <alignment horizontal="center" vertical="top" wrapText="1"/>
    </xf>
    <xf numFmtId="49" fontId="10" fillId="0" borderId="18" xfId="0" applyNumberFormat="1" applyFont="1" applyBorder="1" applyAlignment="1">
      <alignment horizontal="center" vertical="top" wrapText="1"/>
    </xf>
    <xf numFmtId="49" fontId="10" fillId="0" borderId="24" xfId="0" applyNumberFormat="1" applyFont="1" applyBorder="1" applyAlignment="1">
      <alignment horizontal="center" vertical="top" wrapText="1"/>
    </xf>
    <xf numFmtId="49" fontId="10" fillId="0" borderId="13" xfId="0" applyNumberFormat="1" applyFont="1" applyBorder="1" applyAlignment="1">
      <alignment horizontal="center" vertical="top" wrapText="1"/>
    </xf>
    <xf numFmtId="0" fontId="14" fillId="25" borderId="30" xfId="0" applyFont="1" applyFill="1" applyBorder="1" applyAlignment="1">
      <alignment horizontal="center" vertical="center"/>
    </xf>
    <xf numFmtId="0" fontId="15" fillId="25" borderId="30" xfId="0" applyFont="1" applyFill="1" applyBorder="1" applyAlignment="1">
      <alignment horizontal="center" vertical="center" wrapText="1"/>
    </xf>
    <xf numFmtId="4" fontId="14" fillId="25" borderId="30" xfId="0" applyNumberFormat="1" applyFont="1" applyFill="1" applyBorder="1" applyAlignment="1">
      <alignment horizontal="center" vertical="center"/>
    </xf>
    <xf numFmtId="4" fontId="14" fillId="0" borderId="31" xfId="0" applyNumberFormat="1" applyFont="1" applyBorder="1" applyAlignment="1">
      <alignment horizontal="center" vertical="center"/>
    </xf>
    <xf numFmtId="4" fontId="14" fillId="0" borderId="34" xfId="0" applyNumberFormat="1" applyFont="1" applyBorder="1" applyAlignment="1">
      <alignment horizontal="center" vertical="center"/>
    </xf>
    <xf numFmtId="4" fontId="14" fillId="25" borderId="34" xfId="0" applyNumberFormat="1" applyFont="1" applyFill="1" applyBorder="1" applyAlignment="1">
      <alignment horizontal="center" vertical="center"/>
    </xf>
    <xf numFmtId="49" fontId="10" fillId="0" borderId="14" xfId="0" applyNumberFormat="1" applyFont="1" applyBorder="1" applyAlignment="1">
      <alignment horizontal="center" vertical="center" wrapText="1"/>
    </xf>
    <xf numFmtId="49" fontId="10" fillId="0" borderId="15" xfId="0" applyNumberFormat="1" applyFont="1" applyBorder="1" applyAlignment="1">
      <alignment horizontal="center" vertical="center" wrapText="1"/>
    </xf>
    <xf numFmtId="0" fontId="9" fillId="0" borderId="15" xfId="0" applyFont="1" applyBorder="1" applyAlignment="1">
      <alignment horizontal="right" vertical="center" wrapText="1"/>
    </xf>
    <xf numFmtId="0" fontId="10" fillId="0" borderId="15" xfId="0" applyFont="1" applyBorder="1" applyAlignment="1">
      <alignment horizontal="center" vertical="center" wrapText="1"/>
    </xf>
    <xf numFmtId="0" fontId="6" fillId="0" borderId="15" xfId="0" applyFont="1" applyBorder="1" applyAlignment="1">
      <alignment horizontal="center" vertical="center" wrapText="1"/>
    </xf>
    <xf numFmtId="0" fontId="19" fillId="0" borderId="30" xfId="0" applyFont="1" applyFill="1" applyBorder="1" applyAlignment="1">
      <alignment horizontal="center" vertical="center"/>
    </xf>
    <xf numFmtId="0" fontId="6" fillId="25" borderId="25" xfId="0" applyFont="1" applyFill="1" applyBorder="1" applyAlignment="1">
      <alignment horizontal="center" vertical="top"/>
    </xf>
    <xf numFmtId="0" fontId="6" fillId="25" borderId="0" xfId="0" applyFont="1" applyFill="1" applyBorder="1" applyAlignment="1">
      <alignment horizontal="center" vertical="top"/>
    </xf>
    <xf numFmtId="49" fontId="10" fillId="0" borderId="17" xfId="0" applyNumberFormat="1" applyFont="1" applyBorder="1" applyAlignment="1">
      <alignment vertical="center" wrapText="1"/>
    </xf>
    <xf numFmtId="49" fontId="10" fillId="0" borderId="18" xfId="0" applyNumberFormat="1" applyFont="1" applyBorder="1" applyAlignment="1">
      <alignment vertical="center" wrapText="1"/>
    </xf>
    <xf numFmtId="0" fontId="10" fillId="25" borderId="18" xfId="0" applyFont="1" applyFill="1" applyBorder="1" applyAlignment="1">
      <alignment horizontal="center" vertical="center" wrapText="1"/>
    </xf>
    <xf numFmtId="49" fontId="10" fillId="0" borderId="24" xfId="0" applyNumberFormat="1" applyFont="1" applyBorder="1" applyAlignment="1">
      <alignment vertical="center" wrapText="1"/>
    </xf>
    <xf numFmtId="49" fontId="10" fillId="0" borderId="13" xfId="0" applyNumberFormat="1" applyFont="1" applyBorder="1" applyAlignment="1">
      <alignment vertical="center" wrapText="1"/>
    </xf>
    <xf numFmtId="49" fontId="10" fillId="0" borderId="24" xfId="0" applyNumberFormat="1" applyFont="1" applyFill="1" applyBorder="1" applyAlignment="1">
      <alignment vertical="center" wrapText="1"/>
    </xf>
    <xf numFmtId="49" fontId="10" fillId="0" borderId="13" xfId="0" applyNumberFormat="1" applyFont="1" applyFill="1" applyBorder="1" applyAlignment="1">
      <alignment vertical="center" wrapText="1"/>
    </xf>
    <xf numFmtId="0" fontId="14" fillId="25" borderId="10" xfId="0" applyFont="1" applyFill="1" applyBorder="1" applyAlignment="1">
      <alignment horizontal="center" vertical="center"/>
    </xf>
    <xf numFmtId="4" fontId="14" fillId="25" borderId="35" xfId="0" applyNumberFormat="1" applyFont="1" applyFill="1" applyBorder="1" applyAlignment="1">
      <alignment horizontal="center" vertical="center"/>
    </xf>
    <xf numFmtId="4" fontId="14" fillId="0" borderId="36" xfId="0" applyNumberFormat="1" applyFont="1" applyBorder="1" applyAlignment="1">
      <alignment horizontal="center" vertical="center"/>
    </xf>
    <xf numFmtId="0" fontId="16" fillId="0" borderId="10" xfId="0" applyFont="1" applyBorder="1" applyAlignment="1">
      <alignment horizontal="center" vertical="center"/>
    </xf>
    <xf numFmtId="0" fontId="14" fillId="25" borderId="13" xfId="0" applyFont="1" applyFill="1" applyBorder="1" applyAlignment="1">
      <alignment horizontal="center" vertical="center"/>
    </xf>
    <xf numFmtId="4" fontId="14" fillId="25" borderId="13" xfId="0" applyNumberFormat="1" applyFont="1" applyFill="1" applyBorder="1" applyAlignment="1">
      <alignment horizontal="center" vertical="center"/>
    </xf>
    <xf numFmtId="4" fontId="14" fillId="0" borderId="20" xfId="0" applyNumberFormat="1" applyFont="1" applyBorder="1" applyAlignment="1">
      <alignment horizontal="center" vertical="center"/>
    </xf>
    <xf numFmtId="4" fontId="14" fillId="25" borderId="0" xfId="0" applyNumberFormat="1" applyFont="1" applyFill="1" applyBorder="1" applyAlignment="1">
      <alignment horizontal="center" vertical="center"/>
    </xf>
    <xf numFmtId="4" fontId="14" fillId="0" borderId="0" xfId="0" applyNumberFormat="1" applyFont="1" applyBorder="1" applyAlignment="1">
      <alignment horizontal="center" vertical="center"/>
    </xf>
    <xf numFmtId="0" fontId="18" fillId="0" borderId="30" xfId="0" applyFont="1" applyFill="1" applyBorder="1" applyAlignment="1">
      <alignment horizontal="center" vertical="center"/>
    </xf>
    <xf numFmtId="4" fontId="18" fillId="0" borderId="30" xfId="0" applyNumberFormat="1" applyFont="1" applyFill="1" applyBorder="1" applyAlignment="1">
      <alignment horizontal="center" vertical="center"/>
    </xf>
    <xf numFmtId="4" fontId="18" fillId="0" borderId="31" xfId="0" applyNumberFormat="1" applyFont="1" applyBorder="1" applyAlignment="1">
      <alignment horizontal="center" vertical="center"/>
    </xf>
    <xf numFmtId="0" fontId="6" fillId="0" borderId="0" xfId="0" applyFont="1" applyFill="1" applyBorder="1" applyAlignment="1">
      <alignment horizontal="center" vertical="center"/>
    </xf>
    <xf numFmtId="4" fontId="6" fillId="0" borderId="0" xfId="0" applyNumberFormat="1" applyFont="1" applyFill="1" applyBorder="1" applyAlignment="1">
      <alignment horizontal="center" vertical="center"/>
    </xf>
    <xf numFmtId="0" fontId="8" fillId="24" borderId="0" xfId="0" applyFont="1" applyFill="1" applyBorder="1" applyAlignment="1">
      <alignment horizontal="center" vertical="center"/>
    </xf>
    <xf numFmtId="4" fontId="8" fillId="24" borderId="0" xfId="0" applyNumberFormat="1" applyFont="1" applyFill="1" applyBorder="1" applyAlignment="1">
      <alignment horizontal="center" vertical="center"/>
    </xf>
    <xf numFmtId="0" fontId="0" fillId="24" borderId="0" xfId="0" applyFill="1" applyAlignment="1">
      <alignment horizontal="center" vertical="center"/>
    </xf>
    <xf numFmtId="0" fontId="0" fillId="0" borderId="0" xfId="0" applyBorder="1" applyAlignment="1">
      <alignment horizontal="center" vertical="center"/>
    </xf>
    <xf numFmtId="0" fontId="5" fillId="0" borderId="0" xfId="0" applyFont="1" applyBorder="1" applyAlignment="1">
      <alignment horizontal="center" vertical="center"/>
    </xf>
    <xf numFmtId="4" fontId="0" fillId="0" borderId="0" xfId="0" applyNumberFormat="1" applyBorder="1" applyAlignment="1">
      <alignment horizontal="center" vertical="center"/>
    </xf>
    <xf numFmtId="4" fontId="6" fillId="0" borderId="15" xfId="0" applyNumberFormat="1" applyFont="1" applyBorder="1" applyAlignment="1">
      <alignment horizontal="center" vertical="center"/>
    </xf>
    <xf numFmtId="4" fontId="6" fillId="0" borderId="16" xfId="0" applyNumberFormat="1" applyFont="1" applyBorder="1" applyAlignment="1">
      <alignment horizontal="center" vertical="center"/>
    </xf>
    <xf numFmtId="4" fontId="6" fillId="25" borderId="31" xfId="0" applyNumberFormat="1" applyFont="1" applyFill="1" applyBorder="1" applyAlignment="1">
      <alignment horizontal="center" vertical="center"/>
    </xf>
    <xf numFmtId="4" fontId="6" fillId="0" borderId="37" xfId="0" applyNumberFormat="1" applyFont="1" applyBorder="1" applyAlignment="1">
      <alignment horizontal="center" vertical="center"/>
    </xf>
    <xf numFmtId="4" fontId="6" fillId="0" borderId="38" xfId="0" applyNumberFormat="1" applyFont="1" applyBorder="1" applyAlignment="1">
      <alignment horizontal="center" vertical="center"/>
    </xf>
    <xf numFmtId="4" fontId="6" fillId="0" borderId="33" xfId="0" applyNumberFormat="1" applyFont="1" applyBorder="1" applyAlignment="1">
      <alignment horizontal="center" vertical="center"/>
    </xf>
    <xf numFmtId="0" fontId="18" fillId="25" borderId="30" xfId="0" applyFont="1" applyFill="1" applyBorder="1" applyAlignment="1">
      <alignment horizontal="center" vertical="center"/>
    </xf>
    <xf numFmtId="4" fontId="18" fillId="25" borderId="34" xfId="0" applyNumberFormat="1" applyFont="1" applyFill="1" applyBorder="1" applyAlignment="1">
      <alignment horizontal="center" vertical="center"/>
    </xf>
    <xf numFmtId="4" fontId="18" fillId="0" borderId="34" xfId="0" applyNumberFormat="1" applyFont="1" applyBorder="1" applyAlignment="1">
      <alignment horizontal="center" vertical="center"/>
    </xf>
    <xf numFmtId="4" fontId="18" fillId="25" borderId="30" xfId="0" applyNumberFormat="1" applyFont="1" applyFill="1" applyBorder="1" applyAlignment="1">
      <alignment horizontal="center" vertical="center"/>
    </xf>
    <xf numFmtId="0" fontId="14" fillId="25" borderId="39" xfId="0" applyFont="1" applyFill="1" applyBorder="1" applyAlignment="1">
      <alignment horizontal="center" vertical="center"/>
    </xf>
    <xf numFmtId="4" fontId="14" fillId="25" borderId="22" xfId="0" applyNumberFormat="1" applyFont="1" applyFill="1" applyBorder="1" applyAlignment="1">
      <alignment horizontal="center" vertical="center"/>
    </xf>
    <xf numFmtId="0" fontId="13" fillId="0" borderId="13" xfId="0" applyFont="1" applyBorder="1" applyAlignment="1">
      <alignment horizontal="center" vertical="center" wrapText="1"/>
    </xf>
    <xf numFmtId="0" fontId="6" fillId="0" borderId="13" xfId="0" applyFont="1" applyBorder="1" applyAlignment="1">
      <alignment horizontal="center" vertical="center" wrapText="1"/>
    </xf>
    <xf numFmtId="0" fontId="10" fillId="0" borderId="13" xfId="0" applyFont="1" applyBorder="1" applyAlignment="1">
      <alignment horizontal="center" vertical="center" wrapText="1"/>
    </xf>
    <xf numFmtId="4" fontId="6" fillId="25" borderId="40" xfId="0" applyNumberFormat="1" applyFont="1" applyFill="1" applyBorder="1" applyAlignment="1">
      <alignment horizontal="center" vertical="center"/>
    </xf>
    <xf numFmtId="0" fontId="6" fillId="0" borderId="41" xfId="0" applyFont="1" applyBorder="1" applyAlignment="1">
      <alignment horizontal="center" vertical="center"/>
    </xf>
    <xf numFmtId="4" fontId="6" fillId="0" borderId="31" xfId="0" applyNumberFormat="1" applyFont="1" applyBorder="1" applyAlignment="1">
      <alignment horizontal="center" vertical="center"/>
    </xf>
    <xf numFmtId="4" fontId="6" fillId="0" borderId="42" xfId="0" applyNumberFormat="1" applyFont="1" applyBorder="1" applyAlignment="1">
      <alignment horizontal="center" vertical="center"/>
    </xf>
    <xf numFmtId="4" fontId="6" fillId="0" borderId="43" xfId="0" applyNumberFormat="1" applyFont="1" applyBorder="1" applyAlignment="1">
      <alignment horizontal="center" vertical="center"/>
    </xf>
    <xf numFmtId="0" fontId="11" fillId="0" borderId="18" xfId="0" applyFont="1" applyBorder="1" applyAlignment="1">
      <alignment horizontal="center" vertical="center" wrapText="1"/>
    </xf>
    <xf numFmtId="0" fontId="17" fillId="0" borderId="18" xfId="0" applyFont="1" applyBorder="1" applyAlignment="1">
      <alignment horizontal="center" vertical="center" wrapText="1"/>
    </xf>
    <xf numFmtId="0" fontId="11" fillId="0" borderId="13" xfId="0" applyFont="1" applyBorder="1" applyAlignment="1">
      <alignment horizontal="center" vertical="center" wrapText="1"/>
    </xf>
    <xf numFmtId="0" fontId="17" fillId="0" borderId="13" xfId="0" applyFont="1" applyBorder="1" applyAlignment="1">
      <alignment horizontal="center" vertical="center" wrapText="1"/>
    </xf>
    <xf numFmtId="0" fontId="14" fillId="0" borderId="0" xfId="0" applyFont="1" applyFill="1" applyBorder="1" applyAlignment="1">
      <alignment horizontal="center" vertical="center"/>
    </xf>
    <xf numFmtId="4" fontId="14" fillId="0" borderId="0" xfId="0" applyNumberFormat="1" applyFont="1" applyFill="1" applyBorder="1" applyAlignment="1">
      <alignment horizontal="center" vertical="center"/>
    </xf>
    <xf numFmtId="0" fontId="5" fillId="0" borderId="0" xfId="0" applyFont="1" applyAlignment="1">
      <alignment horizontal="center" vertical="center"/>
    </xf>
    <xf numFmtId="4" fontId="5" fillId="0" borderId="0" xfId="0" applyNumberFormat="1" applyFont="1" applyAlignment="1">
      <alignment horizontal="center" vertical="center"/>
    </xf>
    <xf numFmtId="4" fontId="0" fillId="0" borderId="0" xfId="0" applyNumberFormat="1" applyAlignment="1">
      <alignment horizontal="center" vertical="center"/>
    </xf>
    <xf numFmtId="0" fontId="5" fillId="0" borderId="0" xfId="39" applyFont="1" applyAlignment="1">
      <alignment horizontal="center" vertical="center" readingOrder="1"/>
    </xf>
    <xf numFmtId="0" fontId="12" fillId="0" borderId="0" xfId="39" applyAlignment="1">
      <alignment horizontal="center" vertical="center" readingOrder="1"/>
    </xf>
    <xf numFmtId="0" fontId="12" fillId="0" borderId="0" xfId="39" applyAlignment="1">
      <alignment horizontal="center" vertical="center"/>
    </xf>
    <xf numFmtId="0" fontId="22" fillId="0" borderId="0" xfId="0" applyFont="1" applyFill="1" applyAlignment="1">
      <alignment horizontal="center" vertical="center"/>
    </xf>
    <xf numFmtId="0" fontId="14" fillId="25" borderId="23" xfId="0" applyFont="1" applyFill="1" applyBorder="1" applyAlignment="1">
      <alignment horizontal="center" vertical="center"/>
    </xf>
    <xf numFmtId="4" fontId="14" fillId="0" borderId="44" xfId="0" applyNumberFormat="1" applyFont="1" applyBorder="1" applyAlignment="1">
      <alignment horizontal="center" vertical="center"/>
    </xf>
    <xf numFmtId="4" fontId="14" fillId="25" borderId="45" xfId="0" applyNumberFormat="1" applyFont="1" applyFill="1" applyBorder="1" applyAlignment="1">
      <alignment horizontal="center" vertical="center"/>
    </xf>
    <xf numFmtId="4" fontId="18" fillId="0" borderId="34" xfId="0" applyNumberFormat="1" applyFont="1" applyFill="1" applyBorder="1" applyAlignment="1">
      <alignment horizontal="center" vertical="center"/>
    </xf>
    <xf numFmtId="0" fontId="0" fillId="0" borderId="25" xfId="0" applyBorder="1" applyAlignment="1">
      <alignment horizontal="center" vertical="center"/>
    </xf>
    <xf numFmtId="0" fontId="6" fillId="25" borderId="18" xfId="0" applyFont="1" applyFill="1" applyBorder="1" applyAlignment="1">
      <alignment horizontal="center" vertical="center" wrapText="1"/>
    </xf>
    <xf numFmtId="0" fontId="0" fillId="0" borderId="0" xfId="0" applyFill="1"/>
    <xf numFmtId="0" fontId="8" fillId="24" borderId="34" xfId="0" applyFont="1" applyFill="1" applyBorder="1" applyAlignment="1">
      <alignment vertical="center"/>
    </xf>
    <xf numFmtId="4" fontId="14" fillId="28" borderId="27" xfId="0" applyNumberFormat="1" applyFont="1" applyFill="1" applyBorder="1" applyAlignment="1">
      <alignment horizontal="center" vertical="center"/>
    </xf>
    <xf numFmtId="4" fontId="14" fillId="28" borderId="31" xfId="0" applyNumberFormat="1" applyFont="1" applyFill="1" applyBorder="1" applyAlignment="1">
      <alignment horizontal="center" vertical="center"/>
    </xf>
    <xf numFmtId="4" fontId="45" fillId="27" borderId="31" xfId="0" applyNumberFormat="1" applyFont="1" applyFill="1" applyBorder="1" applyAlignment="1">
      <alignment horizontal="center" vertical="center"/>
    </xf>
    <xf numFmtId="4" fontId="14" fillId="28" borderId="34" xfId="0" applyNumberFormat="1" applyFont="1" applyFill="1" applyBorder="1" applyAlignment="1">
      <alignment horizontal="center" vertical="center"/>
    </xf>
    <xf numFmtId="4" fontId="45" fillId="27" borderId="34" xfId="0" applyNumberFormat="1" applyFont="1" applyFill="1" applyBorder="1" applyAlignment="1">
      <alignment horizontal="center" vertical="center"/>
    </xf>
    <xf numFmtId="4" fontId="14" fillId="28" borderId="44" xfId="0" applyNumberFormat="1" applyFont="1" applyFill="1" applyBorder="1" applyAlignment="1">
      <alignment horizontal="center" vertical="center"/>
    </xf>
    <xf numFmtId="4" fontId="15" fillId="24" borderId="31" xfId="0" applyNumberFormat="1" applyFont="1" applyFill="1" applyBorder="1" applyAlignment="1">
      <alignment horizontal="center" vertical="center"/>
    </xf>
    <xf numFmtId="4" fontId="45" fillId="29" borderId="31" xfId="0" applyNumberFormat="1" applyFont="1" applyFill="1" applyBorder="1" applyAlignment="1">
      <alignment horizontal="center" vertical="center"/>
    </xf>
    <xf numFmtId="4" fontId="6" fillId="0" borderId="24" xfId="0" applyNumberFormat="1" applyFont="1" applyBorder="1" applyAlignment="1">
      <alignment horizontal="center" vertical="center"/>
    </xf>
    <xf numFmtId="0" fontId="16" fillId="0" borderId="25" xfId="0" applyFont="1" applyBorder="1"/>
    <xf numFmtId="4" fontId="14" fillId="28" borderId="22" xfId="0" applyNumberFormat="1" applyFont="1" applyFill="1" applyBorder="1" applyAlignment="1">
      <alignment horizontal="center" vertical="center"/>
    </xf>
    <xf numFmtId="0" fontId="16" fillId="0" borderId="25" xfId="0" applyFont="1" applyBorder="1" applyAlignment="1">
      <alignment horizontal="center" vertical="center"/>
    </xf>
    <xf numFmtId="0" fontId="0" fillId="0" borderId="26" xfId="0" applyFill="1" applyBorder="1"/>
    <xf numFmtId="0" fontId="22" fillId="0" borderId="27" xfId="0" applyFont="1" applyFill="1" applyBorder="1" applyAlignment="1">
      <alignment horizontal="center" vertical="center"/>
    </xf>
    <xf numFmtId="0" fontId="21" fillId="26" borderId="46" xfId="0" applyFont="1" applyFill="1" applyBorder="1" applyAlignment="1">
      <alignment horizontal="center" vertical="center"/>
    </xf>
    <xf numFmtId="0" fontId="0" fillId="0" borderId="25" xfId="0" applyFill="1" applyBorder="1" applyAlignment="1">
      <alignment horizontal="center" vertical="center"/>
    </xf>
    <xf numFmtId="0" fontId="6" fillId="0" borderId="24" xfId="38" applyFont="1" applyBorder="1" applyAlignment="1">
      <alignment horizontal="center" vertical="center" wrapText="1"/>
    </xf>
    <xf numFmtId="0" fontId="0" fillId="0" borderId="27" xfId="0" applyFill="1" applyBorder="1" applyAlignment="1">
      <alignment horizontal="center" vertical="center"/>
    </xf>
    <xf numFmtId="0" fontId="8" fillId="24" borderId="34" xfId="0" applyFont="1" applyFill="1" applyBorder="1" applyAlignment="1">
      <alignment horizontal="center" vertical="center"/>
    </xf>
    <xf numFmtId="1" fontId="6" fillId="0" borderId="18" xfId="38" applyNumberFormat="1" applyFont="1" applyBorder="1" applyAlignment="1">
      <alignment horizontal="center" vertical="center" wrapText="1"/>
    </xf>
    <xf numFmtId="0" fontId="6" fillId="0" borderId="32" xfId="38" applyFont="1" applyBorder="1" applyAlignment="1">
      <alignment horizontal="center" vertical="center"/>
    </xf>
    <xf numFmtId="0" fontId="6" fillId="0" borderId="33" xfId="38" applyFont="1" applyBorder="1" applyAlignment="1">
      <alignment horizontal="center" vertical="center"/>
    </xf>
    <xf numFmtId="0" fontId="6" fillId="0" borderId="37" xfId="38" applyFont="1" applyBorder="1" applyAlignment="1">
      <alignment horizontal="center" vertical="center"/>
    </xf>
    <xf numFmtId="0" fontId="2" fillId="27" borderId="31" xfId="38" applyFont="1" applyFill="1" applyBorder="1" applyAlignment="1">
      <alignment horizontal="center" vertical="center"/>
    </xf>
    <xf numFmtId="0" fontId="6" fillId="29" borderId="43" xfId="38" applyFont="1" applyFill="1" applyBorder="1" applyAlignment="1">
      <alignment horizontal="center" vertical="center" wrapText="1"/>
    </xf>
    <xf numFmtId="0" fontId="6" fillId="29" borderId="47" xfId="38" applyFont="1" applyFill="1" applyBorder="1" applyAlignment="1">
      <alignment horizontal="center" vertical="center" wrapText="1"/>
    </xf>
    <xf numFmtId="4" fontId="46" fillId="24" borderId="31" xfId="38" applyNumberFormat="1" applyFont="1" applyFill="1" applyBorder="1" applyAlignment="1">
      <alignment horizontal="center" vertical="center" wrapText="1"/>
    </xf>
    <xf numFmtId="0" fontId="6" fillId="0" borderId="30" xfId="38" applyFont="1" applyBorder="1" applyAlignment="1">
      <alignment horizontal="center" vertical="center"/>
    </xf>
    <xf numFmtId="0" fontId="48" fillId="0" borderId="18" xfId="0" applyFont="1" applyFill="1" applyBorder="1" applyAlignment="1">
      <alignment horizontal="center"/>
    </xf>
    <xf numFmtId="4" fontId="6" fillId="0" borderId="19" xfId="38" applyNumberFormat="1" applyFont="1" applyBorder="1" applyAlignment="1">
      <alignment horizontal="center" vertical="center" wrapText="1"/>
    </xf>
    <xf numFmtId="0" fontId="47" fillId="0" borderId="18" xfId="0" applyFont="1" applyBorder="1" applyAlignment="1">
      <alignment horizontal="right" vertical="top" wrapText="1"/>
    </xf>
    <xf numFmtId="0" fontId="47" fillId="0" borderId="13" xfId="0" applyFont="1" applyBorder="1" applyAlignment="1">
      <alignment horizontal="right" vertical="top" wrapText="1"/>
    </xf>
    <xf numFmtId="0" fontId="48" fillId="0" borderId="13" xfId="0" applyFont="1" applyFill="1" applyBorder="1" applyAlignment="1">
      <alignment horizontal="center"/>
    </xf>
    <xf numFmtId="1" fontId="6" fillId="0" borderId="13" xfId="38" applyNumberFormat="1" applyFont="1" applyBorder="1" applyAlignment="1">
      <alignment horizontal="center" vertical="center" wrapText="1"/>
    </xf>
    <xf numFmtId="0" fontId="6" fillId="0" borderId="13" xfId="38" applyFont="1" applyBorder="1" applyAlignment="1">
      <alignment horizontal="center" vertical="center" wrapText="1"/>
    </xf>
    <xf numFmtId="4" fontId="6" fillId="0" borderId="20" xfId="38" applyNumberFormat="1" applyFont="1" applyBorder="1" applyAlignment="1">
      <alignment horizontal="center" vertical="center" wrapText="1"/>
    </xf>
    <xf numFmtId="0" fontId="42" fillId="0" borderId="0" xfId="38" applyFont="1" applyBorder="1" applyAlignment="1">
      <alignment horizontal="center" vertical="center"/>
    </xf>
    <xf numFmtId="0" fontId="6" fillId="0" borderId="21" xfId="38" applyFont="1" applyBorder="1" applyAlignment="1">
      <alignment horizontal="center" vertical="center"/>
    </xf>
    <xf numFmtId="0" fontId="2" fillId="0" borderId="30" xfId="38" applyFont="1" applyFill="1" applyBorder="1" applyAlignment="1">
      <alignment horizontal="center" vertical="center"/>
    </xf>
    <xf numFmtId="0" fontId="12" fillId="0" borderId="0" xfId="37"/>
    <xf numFmtId="0" fontId="6" fillId="26" borderId="38" xfId="37" applyFont="1" applyFill="1" applyBorder="1" applyAlignment="1">
      <alignment horizontal="center" vertical="center"/>
    </xf>
    <xf numFmtId="0" fontId="6" fillId="26" borderId="14" xfId="37" applyFont="1" applyFill="1" applyBorder="1" applyAlignment="1">
      <alignment horizontal="center" vertical="center"/>
    </xf>
    <xf numFmtId="0" fontId="6" fillId="26" borderId="15" xfId="37" applyFont="1" applyFill="1" applyBorder="1" applyAlignment="1">
      <alignment horizontal="center" vertical="center" wrapText="1"/>
    </xf>
    <xf numFmtId="0" fontId="6" fillId="26" borderId="16" xfId="37" applyFont="1" applyFill="1" applyBorder="1" applyAlignment="1">
      <alignment horizontal="center" vertical="center" wrapText="1"/>
    </xf>
    <xf numFmtId="0" fontId="12" fillId="0" borderId="17" xfId="37" applyBorder="1" applyAlignment="1">
      <alignment horizontal="center" vertical="center"/>
    </xf>
    <xf numFmtId="0" fontId="12" fillId="0" borderId="18" xfId="37" applyBorder="1" applyAlignment="1">
      <alignment horizontal="center" vertical="center"/>
    </xf>
    <xf numFmtId="0" fontId="12" fillId="0" borderId="19" xfId="37" applyBorder="1" applyAlignment="1">
      <alignment horizontal="center" vertical="center"/>
    </xf>
    <xf numFmtId="0" fontId="12" fillId="0" borderId="13" xfId="37" applyBorder="1" applyAlignment="1">
      <alignment horizontal="center" vertical="center"/>
    </xf>
    <xf numFmtId="4" fontId="42" fillId="0" borderId="31" xfId="37" applyNumberFormat="1" applyFont="1" applyBorder="1" applyAlignment="1">
      <alignment horizontal="center" vertical="center"/>
    </xf>
    <xf numFmtId="4" fontId="42" fillId="26" borderId="31" xfId="37" applyNumberFormat="1" applyFont="1" applyFill="1" applyBorder="1" applyAlignment="1">
      <alignment horizontal="center" vertical="center"/>
    </xf>
    <xf numFmtId="0" fontId="12" fillId="0" borderId="17" xfId="37" applyFont="1" applyBorder="1" applyAlignment="1">
      <alignment horizontal="center" vertical="center"/>
    </xf>
    <xf numFmtId="0" fontId="12" fillId="0" borderId="24" xfId="37" applyFont="1" applyBorder="1" applyAlignment="1">
      <alignment horizontal="center" vertical="center"/>
    </xf>
    <xf numFmtId="0" fontId="12" fillId="0" borderId="18" xfId="37" applyFont="1" applyBorder="1" applyAlignment="1">
      <alignment horizontal="center" vertical="center"/>
    </xf>
    <xf numFmtId="0" fontId="12" fillId="0" borderId="13" xfId="37" applyFont="1" applyBorder="1" applyAlignment="1">
      <alignment horizontal="center" vertical="center"/>
    </xf>
    <xf numFmtId="9" fontId="12" fillId="0" borderId="18" xfId="43" applyFont="1" applyBorder="1" applyAlignment="1">
      <alignment horizontal="center" vertical="center"/>
    </xf>
    <xf numFmtId="0" fontId="12" fillId="0" borderId="32" xfId="37" applyBorder="1" applyAlignment="1">
      <alignment horizontal="center" vertical="center"/>
    </xf>
    <xf numFmtId="0" fontId="12" fillId="0" borderId="33" xfId="37" applyBorder="1" applyAlignment="1">
      <alignment horizontal="center" vertical="center"/>
    </xf>
    <xf numFmtId="0" fontId="6" fillId="0" borderId="18" xfId="38" applyFont="1" applyFill="1" applyBorder="1" applyAlignment="1">
      <alignment horizontal="center" vertical="center" wrapText="1"/>
    </xf>
    <xf numFmtId="0" fontId="12" fillId="0" borderId="0" xfId="38" applyFill="1"/>
    <xf numFmtId="164" fontId="42" fillId="30" borderId="13" xfId="39" applyNumberFormat="1" applyFont="1" applyFill="1" applyBorder="1" applyAlignment="1">
      <alignment horizontal="center" vertical="center" readingOrder="1"/>
    </xf>
    <xf numFmtId="164" fontId="42" fillId="30" borderId="20" xfId="39" applyNumberFormat="1" applyFont="1" applyFill="1" applyBorder="1" applyAlignment="1">
      <alignment horizontal="center" vertical="center" readingOrder="1"/>
    </xf>
    <xf numFmtId="0" fontId="6" fillId="0" borderId="17" xfId="39" applyFont="1" applyFill="1" applyBorder="1" applyAlignment="1">
      <alignment horizontal="center" vertical="center" readingOrder="2"/>
    </xf>
    <xf numFmtId="0" fontId="41" fillId="30" borderId="14" xfId="39" applyFont="1" applyFill="1" applyBorder="1" applyAlignment="1">
      <alignment horizontal="center" vertical="center" readingOrder="2"/>
    </xf>
    <xf numFmtId="0" fontId="41" fillId="30" borderId="15" xfId="39" applyFont="1" applyFill="1" applyBorder="1" applyAlignment="1">
      <alignment horizontal="center" vertical="center"/>
    </xf>
    <xf numFmtId="0" fontId="41" fillId="30" borderId="15" xfId="39" applyFont="1" applyFill="1" applyBorder="1" applyAlignment="1">
      <alignment horizontal="center" vertical="center" readingOrder="1"/>
    </xf>
    <xf numFmtId="0" fontId="41" fillId="30" borderId="16" xfId="39" applyFont="1" applyFill="1" applyBorder="1" applyAlignment="1">
      <alignment horizontal="center" vertical="center" readingOrder="1"/>
    </xf>
    <xf numFmtId="0" fontId="49" fillId="0" borderId="0" xfId="39" applyFont="1" applyAlignment="1">
      <alignment readingOrder="1"/>
    </xf>
    <xf numFmtId="0" fontId="2" fillId="0" borderId="0" xfId="39" applyFont="1" applyAlignment="1">
      <alignment horizontal="right"/>
    </xf>
    <xf numFmtId="0" fontId="2" fillId="0" borderId="0" xfId="39" applyFont="1" applyBorder="1" applyAlignment="1">
      <alignment horizontal="right" vertical="center"/>
    </xf>
    <xf numFmtId="0" fontId="6" fillId="0" borderId="0" xfId="39" applyFont="1" applyAlignment="1">
      <alignment horizontal="center" readingOrder="1"/>
    </xf>
    <xf numFmtId="0" fontId="12" fillId="0" borderId="31" xfId="38" applyBorder="1"/>
    <xf numFmtId="9" fontId="12" fillId="0" borderId="48" xfId="38" applyNumberFormat="1" applyBorder="1" applyAlignment="1">
      <alignment horizontal="center"/>
    </xf>
    <xf numFmtId="9" fontId="12" fillId="0" borderId="49" xfId="38" applyNumberFormat="1" applyBorder="1" applyAlignment="1">
      <alignment horizontal="center"/>
    </xf>
    <xf numFmtId="0" fontId="12" fillId="0" borderId="50" xfId="38" applyFont="1" applyBorder="1" applyAlignment="1">
      <alignment horizontal="center"/>
    </xf>
    <xf numFmtId="0" fontId="12" fillId="0" borderId="39" xfId="38" applyFont="1" applyBorder="1" applyAlignment="1">
      <alignment horizontal="center"/>
    </xf>
    <xf numFmtId="0" fontId="12" fillId="0" borderId="22" xfId="38" applyFont="1" applyBorder="1" applyAlignment="1">
      <alignment horizontal="center"/>
    </xf>
    <xf numFmtId="9" fontId="12" fillId="0" borderId="51" xfId="38" applyNumberFormat="1" applyBorder="1" applyAlignment="1">
      <alignment horizontal="center"/>
    </xf>
    <xf numFmtId="0" fontId="13" fillId="0" borderId="0" xfId="40" applyFont="1" applyBorder="1" applyAlignment="1">
      <alignment vertical="center"/>
    </xf>
    <xf numFmtId="0" fontId="13" fillId="0" borderId="0" xfId="40" applyFont="1" applyAlignment="1">
      <alignment vertical="center"/>
    </xf>
    <xf numFmtId="0" fontId="13" fillId="0" borderId="10" xfId="40" applyFont="1" applyBorder="1" applyAlignment="1">
      <alignment vertical="center"/>
    </xf>
    <xf numFmtId="0" fontId="53" fillId="0" borderId="31" xfId="40" applyFont="1" applyBorder="1" applyAlignment="1">
      <alignment horizontal="right" vertical="center" wrapText="1" readingOrder="2"/>
    </xf>
    <xf numFmtId="0" fontId="53" fillId="0" borderId="31" xfId="40" applyFont="1" applyBorder="1" applyAlignment="1">
      <alignment horizontal="center" vertical="center" wrapText="1" readingOrder="2"/>
    </xf>
    <xf numFmtId="0" fontId="54" fillId="0" borderId="31" xfId="40" applyFont="1" applyBorder="1" applyAlignment="1">
      <alignment horizontal="center" vertical="center" wrapText="1" readingOrder="2"/>
    </xf>
    <xf numFmtId="0" fontId="3" fillId="0" borderId="0" xfId="40" applyFont="1" applyAlignment="1">
      <alignment vertical="center"/>
    </xf>
    <xf numFmtId="0" fontId="3" fillId="0" borderId="0" xfId="40" applyFont="1" applyAlignment="1">
      <alignment horizontal="center" vertical="center" readingOrder="2"/>
    </xf>
    <xf numFmtId="0" fontId="3" fillId="0" borderId="0" xfId="40" applyFont="1" applyBorder="1" applyAlignment="1">
      <alignment vertical="center" readingOrder="2"/>
    </xf>
    <xf numFmtId="0" fontId="56" fillId="0" borderId="0" xfId="40" applyFont="1" applyBorder="1" applyAlignment="1">
      <alignment horizontal="right" vertical="center" wrapText="1" readingOrder="2"/>
    </xf>
    <xf numFmtId="0" fontId="54" fillId="0" borderId="0" xfId="40" applyFont="1" applyBorder="1" applyAlignment="1">
      <alignment horizontal="right" vertical="center" readingOrder="2"/>
    </xf>
    <xf numFmtId="0" fontId="3" fillId="0" borderId="0" xfId="40" applyFont="1" applyAlignment="1">
      <alignment horizontal="right" vertical="center" wrapText="1" readingOrder="2"/>
    </xf>
    <xf numFmtId="0" fontId="56" fillId="0" borderId="0" xfId="40" applyFont="1" applyAlignment="1">
      <alignment horizontal="right" vertical="center" wrapText="1" readingOrder="2"/>
    </xf>
    <xf numFmtId="0" fontId="56" fillId="0" borderId="0" xfId="40" applyFont="1" applyFill="1" applyAlignment="1">
      <alignment horizontal="right" vertical="center" wrapText="1" readingOrder="2"/>
    </xf>
    <xf numFmtId="4" fontId="57" fillId="0" borderId="0" xfId="40" applyNumberFormat="1" applyFont="1" applyFill="1" applyBorder="1" applyAlignment="1">
      <alignment horizontal="center" vertical="center" readingOrder="1"/>
    </xf>
    <xf numFmtId="0" fontId="3" fillId="0" borderId="0" xfId="40" applyFont="1" applyFill="1" applyAlignment="1">
      <alignment horizontal="right" vertical="center" wrapText="1" readingOrder="2"/>
    </xf>
    <xf numFmtId="0" fontId="3" fillId="0" borderId="0" xfId="40" applyFont="1" applyFill="1" applyAlignment="1">
      <alignment vertical="center"/>
    </xf>
    <xf numFmtId="0" fontId="3" fillId="0" borderId="0" xfId="40" applyFont="1" applyFill="1" applyBorder="1" applyAlignment="1">
      <alignment horizontal="center" vertical="center"/>
    </xf>
    <xf numFmtId="0" fontId="59" fillId="0" borderId="0" xfId="40" applyFont="1" applyFill="1" applyBorder="1" applyAlignment="1">
      <alignment horizontal="center" vertical="center"/>
    </xf>
    <xf numFmtId="0" fontId="56" fillId="0" borderId="0" xfId="40" applyFont="1" applyFill="1" applyBorder="1" applyAlignment="1">
      <alignment horizontal="center" vertical="center" readingOrder="2"/>
    </xf>
    <xf numFmtId="0" fontId="3" fillId="0" borderId="0" xfId="40" applyFont="1" applyFill="1" applyBorder="1" applyAlignment="1">
      <alignment horizontal="right" vertical="center" wrapText="1" readingOrder="2"/>
    </xf>
    <xf numFmtId="0" fontId="2" fillId="0" borderId="0" xfId="40" applyFont="1" applyAlignment="1">
      <alignment horizontal="left" vertical="center" wrapText="1" readingOrder="2"/>
    </xf>
    <xf numFmtId="0" fontId="60" fillId="0" borderId="0" xfId="40" applyFont="1" applyAlignment="1">
      <alignment horizontal="center" vertical="center" readingOrder="2"/>
    </xf>
    <xf numFmtId="0" fontId="60" fillId="0" borderId="0" xfId="40" applyFont="1" applyAlignment="1">
      <alignment horizontal="right" vertical="center" readingOrder="2"/>
    </xf>
    <xf numFmtId="0" fontId="62" fillId="0" borderId="0" xfId="40" applyFont="1" applyAlignment="1">
      <alignment horizontal="right" vertical="center" readingOrder="2"/>
    </xf>
    <xf numFmtId="0" fontId="62" fillId="0" borderId="0" xfId="40" applyFont="1" applyAlignment="1">
      <alignment horizontal="justify" vertical="center" readingOrder="2"/>
    </xf>
    <xf numFmtId="0" fontId="51" fillId="0" borderId="0" xfId="40" applyFont="1" applyBorder="1" applyAlignment="1">
      <alignment horizontal="right" vertical="center"/>
    </xf>
    <xf numFmtId="14" fontId="51" fillId="0" borderId="0" xfId="40" applyNumberFormat="1" applyFont="1" applyBorder="1" applyAlignment="1">
      <alignment horizontal="right" vertical="center"/>
    </xf>
    <xf numFmtId="0" fontId="0" fillId="0" borderId="0" xfId="0" applyBorder="1" applyAlignment="1">
      <alignment horizontal="right"/>
    </xf>
    <xf numFmtId="0" fontId="54" fillId="0" borderId="31" xfId="40" applyFont="1" applyBorder="1" applyAlignment="1">
      <alignment vertical="center" wrapText="1" readingOrder="2"/>
    </xf>
    <xf numFmtId="0" fontId="6" fillId="0" borderId="30" xfId="38" applyFont="1" applyBorder="1" applyAlignment="1">
      <alignment vertical="center" wrapText="1"/>
    </xf>
    <xf numFmtId="0" fontId="6" fillId="0" borderId="34" xfId="38" applyFont="1" applyBorder="1" applyAlignment="1">
      <alignment vertical="center" wrapText="1"/>
    </xf>
    <xf numFmtId="0" fontId="12" fillId="0" borderId="28" xfId="38" applyBorder="1"/>
    <xf numFmtId="0" fontId="12" fillId="0" borderId="48" xfId="38" applyBorder="1"/>
    <xf numFmtId="0" fontId="12" fillId="0" borderId="49" xfId="38" applyBorder="1"/>
    <xf numFmtId="0" fontId="12" fillId="0" borderId="39" xfId="38" applyBorder="1"/>
    <xf numFmtId="0" fontId="12" fillId="0" borderId="52" xfId="38" applyBorder="1"/>
    <xf numFmtId="0" fontId="6" fillId="0" borderId="48" xfId="38" applyFont="1" applyBorder="1" applyAlignment="1">
      <alignment horizontal="center"/>
    </xf>
    <xf numFmtId="0" fontId="12" fillId="0" borderId="53" xfId="38" applyBorder="1"/>
    <xf numFmtId="0" fontId="6" fillId="0" borderId="49" xfId="38" applyFont="1" applyBorder="1" applyAlignment="1">
      <alignment horizontal="center"/>
    </xf>
    <xf numFmtId="0" fontId="12" fillId="0" borderId="54" xfId="38" applyBorder="1"/>
    <xf numFmtId="0" fontId="6" fillId="0" borderId="51" xfId="38" applyFont="1" applyBorder="1" applyAlignment="1">
      <alignment horizontal="center"/>
    </xf>
    <xf numFmtId="0" fontId="12" fillId="0" borderId="55" xfId="38" applyBorder="1" applyAlignment="1"/>
    <xf numFmtId="0" fontId="12" fillId="0" borderId="55" xfId="38" applyFont="1" applyBorder="1" applyAlignment="1">
      <alignment horizontal="center"/>
    </xf>
    <xf numFmtId="0" fontId="12" fillId="0" borderId="56" xfId="38" applyBorder="1" applyAlignment="1">
      <alignment horizontal="center"/>
    </xf>
    <xf numFmtId="0" fontId="12" fillId="0" borderId="57" xfId="38" applyBorder="1" applyAlignment="1">
      <alignment horizontal="center"/>
    </xf>
    <xf numFmtId="0" fontId="12" fillId="0" borderId="58" xfId="38" applyBorder="1" applyAlignment="1">
      <alignment horizontal="center"/>
    </xf>
    <xf numFmtId="0" fontId="3" fillId="31" borderId="31" xfId="38" applyFont="1" applyFill="1" applyBorder="1" applyAlignment="1">
      <alignment horizontal="center"/>
    </xf>
    <xf numFmtId="0" fontId="6" fillId="0" borderId="28" xfId="38" applyFont="1" applyBorder="1" applyAlignment="1">
      <alignment horizontal="center" vertical="center"/>
    </xf>
    <xf numFmtId="4" fontId="15" fillId="28" borderId="31" xfId="0" applyNumberFormat="1" applyFont="1" applyFill="1" applyBorder="1" applyAlignment="1">
      <alignment horizontal="center" vertical="center"/>
    </xf>
    <xf numFmtId="2" fontId="6" fillId="0" borderId="18" xfId="38" applyNumberFormat="1" applyFont="1" applyFill="1" applyBorder="1" applyAlignment="1">
      <alignment horizontal="center" vertical="center" wrapText="1"/>
    </xf>
    <xf numFmtId="0" fontId="63" fillId="27" borderId="16" xfId="38" applyFont="1" applyFill="1" applyBorder="1" applyAlignment="1">
      <alignment horizontal="center" vertical="center"/>
    </xf>
    <xf numFmtId="9" fontId="6" fillId="0" borderId="19" xfId="38" applyNumberFormat="1" applyFont="1" applyBorder="1" applyAlignment="1">
      <alignment horizontal="center" vertical="center"/>
    </xf>
    <xf numFmtId="4" fontId="15" fillId="30" borderId="27" xfId="0" applyNumberFormat="1" applyFont="1" applyFill="1" applyBorder="1" applyAlignment="1">
      <alignment horizontal="center" vertical="center"/>
    </xf>
    <xf numFmtId="4" fontId="15" fillId="30" borderId="31" xfId="0" applyNumberFormat="1" applyFont="1" applyFill="1" applyBorder="1" applyAlignment="1">
      <alignment horizontal="center" vertical="center"/>
    </xf>
    <xf numFmtId="4" fontId="19" fillId="27" borderId="31" xfId="0" applyNumberFormat="1" applyFont="1" applyFill="1" applyBorder="1" applyAlignment="1">
      <alignment horizontal="center" vertical="center"/>
    </xf>
    <xf numFmtId="4" fontId="6" fillId="30" borderId="31" xfId="38" applyNumberFormat="1" applyFont="1" applyFill="1" applyBorder="1" applyAlignment="1">
      <alignment horizontal="center" vertical="center" wrapText="1"/>
    </xf>
    <xf numFmtId="164" fontId="65" fillId="30" borderId="13" xfId="39" applyNumberFormat="1" applyFont="1" applyFill="1" applyBorder="1" applyAlignment="1">
      <alignment horizontal="center" vertical="center" readingOrder="1"/>
    </xf>
    <xf numFmtId="164" fontId="65" fillId="30" borderId="20" xfId="39" applyNumberFormat="1" applyFont="1" applyFill="1" applyBorder="1" applyAlignment="1">
      <alignment horizontal="center" vertical="center" readingOrder="1"/>
    </xf>
    <xf numFmtId="164" fontId="2" fillId="30" borderId="13" xfId="39" applyNumberFormat="1" applyFont="1" applyFill="1" applyBorder="1" applyAlignment="1">
      <alignment horizontal="center" vertical="center" readingOrder="1"/>
    </xf>
    <xf numFmtId="164" fontId="2" fillId="30" borderId="20" xfId="39" applyNumberFormat="1" applyFont="1" applyFill="1" applyBorder="1" applyAlignment="1">
      <alignment horizontal="center" vertical="center" readingOrder="1"/>
    </xf>
    <xf numFmtId="164" fontId="2" fillId="0" borderId="18" xfId="39" applyNumberFormat="1" applyFont="1" applyBorder="1" applyAlignment="1">
      <alignment horizontal="center" vertical="center" readingOrder="1"/>
    </xf>
    <xf numFmtId="164" fontId="2" fillId="0" borderId="19" xfId="39" applyNumberFormat="1" applyFont="1" applyBorder="1" applyAlignment="1">
      <alignment horizontal="center" vertical="center" readingOrder="1"/>
    </xf>
    <xf numFmtId="4" fontId="5" fillId="0" borderId="0" xfId="39" applyNumberFormat="1" applyFont="1" applyAlignment="1">
      <alignment horizontal="right" vertical="center" indent="1" readingOrder="1"/>
    </xf>
    <xf numFmtId="4" fontId="12" fillId="0" borderId="0" xfId="39" applyNumberFormat="1"/>
    <xf numFmtId="4" fontId="12" fillId="0" borderId="0" xfId="38" applyNumberFormat="1"/>
    <xf numFmtId="4" fontId="6" fillId="0" borderId="31" xfId="38" applyNumberFormat="1" applyFont="1" applyFill="1" applyBorder="1" applyAlignment="1">
      <alignment horizontal="center" vertical="center" wrapText="1"/>
    </xf>
    <xf numFmtId="9" fontId="6" fillId="0" borderId="37" xfId="38" applyNumberFormat="1" applyFont="1" applyBorder="1" applyAlignment="1">
      <alignment horizontal="center" vertical="center"/>
    </xf>
    <xf numFmtId="0" fontId="6" fillId="0" borderId="15" xfId="38" applyFont="1" applyBorder="1" applyAlignment="1">
      <alignment horizontal="center" vertical="center"/>
    </xf>
    <xf numFmtId="0" fontId="6" fillId="0" borderId="22" xfId="38" applyFont="1" applyBorder="1" applyAlignment="1">
      <alignment horizontal="center" vertical="center"/>
    </xf>
    <xf numFmtId="0" fontId="6" fillId="0" borderId="25" xfId="38" applyFont="1" applyBorder="1" applyAlignment="1">
      <alignment horizontal="center" vertical="center"/>
    </xf>
    <xf numFmtId="0" fontId="6" fillId="0" borderId="0" xfId="38" applyFont="1" applyBorder="1" applyAlignment="1">
      <alignment horizontal="center" vertical="center"/>
    </xf>
    <xf numFmtId="9" fontId="6" fillId="0" borderId="0" xfId="38" applyNumberFormat="1" applyFont="1" applyBorder="1" applyAlignment="1">
      <alignment horizontal="center" vertical="center"/>
    </xf>
    <xf numFmtId="0" fontId="6" fillId="0" borderId="59" xfId="38" applyFont="1" applyBorder="1" applyAlignment="1">
      <alignment horizontal="center" vertical="center"/>
    </xf>
    <xf numFmtId="9" fontId="6" fillId="0" borderId="21" xfId="38" applyNumberFormat="1" applyFont="1" applyBorder="1" applyAlignment="1">
      <alignment horizontal="center" vertical="center"/>
    </xf>
    <xf numFmtId="9" fontId="6" fillId="0" borderId="18" xfId="38" applyNumberFormat="1" applyFont="1" applyBorder="1" applyAlignment="1">
      <alignment horizontal="center" vertical="center"/>
    </xf>
    <xf numFmtId="0" fontId="63" fillId="0" borderId="18" xfId="38" applyFont="1" applyBorder="1" applyAlignment="1">
      <alignment horizontal="center" vertical="center"/>
    </xf>
    <xf numFmtId="9" fontId="6" fillId="0" borderId="33" xfId="38" applyNumberFormat="1" applyFont="1" applyBorder="1" applyAlignment="1">
      <alignment horizontal="center" vertical="center"/>
    </xf>
    <xf numFmtId="0" fontId="6" fillId="0" borderId="0" xfId="38" applyFont="1" applyBorder="1" applyAlignment="1">
      <alignment vertical="center"/>
    </xf>
    <xf numFmtId="2" fontId="12" fillId="0" borderId="0" xfId="39" applyNumberFormat="1" applyAlignment="1">
      <alignment horizontal="center" vertical="center"/>
    </xf>
    <xf numFmtId="2" fontId="0" fillId="0" borderId="0" xfId="0" applyNumberFormat="1" applyAlignment="1">
      <alignment horizontal="center" vertical="center"/>
    </xf>
    <xf numFmtId="2" fontId="21" fillId="26" borderId="12" xfId="0" applyNumberFormat="1" applyFont="1" applyFill="1" applyBorder="1" applyAlignment="1">
      <alignment horizontal="center" vertical="center"/>
    </xf>
    <xf numFmtId="2" fontId="6" fillId="0" borderId="17" xfId="0" applyNumberFormat="1" applyFont="1" applyBorder="1" applyAlignment="1">
      <alignment horizontal="center" vertical="center"/>
    </xf>
    <xf numFmtId="2" fontId="6" fillId="0" borderId="24" xfId="0" applyNumberFormat="1" applyFont="1" applyBorder="1" applyAlignment="1">
      <alignment horizontal="center" vertical="center"/>
    </xf>
    <xf numFmtId="2" fontId="14" fillId="25" borderId="23" xfId="0" applyNumberFormat="1" applyFont="1" applyFill="1" applyBorder="1" applyAlignment="1">
      <alignment horizontal="center" vertical="center"/>
    </xf>
    <xf numFmtId="2" fontId="6" fillId="25" borderId="14" xfId="0" applyNumberFormat="1" applyFont="1" applyFill="1" applyBorder="1" applyAlignment="1">
      <alignment horizontal="center" vertical="center"/>
    </xf>
    <xf numFmtId="2" fontId="6" fillId="25" borderId="17" xfId="0" applyNumberFormat="1" applyFont="1" applyFill="1" applyBorder="1" applyAlignment="1">
      <alignment horizontal="center" vertical="center"/>
    </xf>
    <xf numFmtId="2" fontId="14" fillId="25" borderId="0" xfId="0" applyNumberFormat="1" applyFont="1" applyFill="1" applyBorder="1" applyAlignment="1">
      <alignment horizontal="center" vertical="center"/>
    </xf>
    <xf numFmtId="2" fontId="18" fillId="0" borderId="28"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2" fontId="8" fillId="24" borderId="0" xfId="0" applyNumberFormat="1" applyFont="1" applyFill="1" applyBorder="1" applyAlignment="1">
      <alignment horizontal="center" vertical="center"/>
    </xf>
    <xf numFmtId="2" fontId="0" fillId="0" borderId="0" xfId="0" applyNumberFormat="1" applyBorder="1" applyAlignment="1">
      <alignment horizontal="center" vertical="center"/>
    </xf>
    <xf numFmtId="2" fontId="3" fillId="0" borderId="14" xfId="0" applyNumberFormat="1" applyFont="1" applyBorder="1" applyAlignment="1">
      <alignment horizontal="center" vertical="center"/>
    </xf>
    <xf numFmtId="2" fontId="18" fillId="25" borderId="28" xfId="0" applyNumberFormat="1" applyFont="1" applyFill="1" applyBorder="1" applyAlignment="1">
      <alignment horizontal="center" vertical="center"/>
    </xf>
    <xf numFmtId="2" fontId="14" fillId="0" borderId="0" xfId="0" applyNumberFormat="1" applyFont="1" applyFill="1" applyBorder="1" applyAlignment="1">
      <alignment horizontal="center" vertical="center"/>
    </xf>
    <xf numFmtId="2" fontId="14" fillId="25" borderId="31" xfId="0" applyNumberFormat="1" applyFont="1" applyFill="1" applyBorder="1" applyAlignment="1">
      <alignment horizontal="center" vertical="center"/>
    </xf>
    <xf numFmtId="0" fontId="6" fillId="27" borderId="60" xfId="38" applyFont="1" applyFill="1" applyBorder="1" applyAlignment="1">
      <alignment horizontal="center" vertical="center"/>
    </xf>
    <xf numFmtId="0" fontId="63" fillId="27" borderId="60" xfId="38" applyFont="1" applyFill="1" applyBorder="1" applyAlignment="1">
      <alignment horizontal="center" vertical="center"/>
    </xf>
    <xf numFmtId="0" fontId="6" fillId="0" borderId="61" xfId="38" applyFont="1" applyBorder="1" applyAlignment="1">
      <alignment horizontal="center" vertical="center"/>
    </xf>
    <xf numFmtId="0" fontId="6" fillId="0" borderId="62" xfId="38" applyFont="1" applyBorder="1" applyAlignment="1">
      <alignment horizontal="center" vertical="center"/>
    </xf>
    <xf numFmtId="0" fontId="6" fillId="0" borderId="63" xfId="38" applyFont="1" applyFill="1" applyBorder="1" applyAlignment="1">
      <alignment horizontal="center" vertical="center"/>
    </xf>
    <xf numFmtId="0" fontId="12" fillId="0" borderId="64" xfId="38" applyBorder="1"/>
    <xf numFmtId="0" fontId="6" fillId="0" borderId="65" xfId="38" applyFont="1" applyBorder="1" applyAlignment="1">
      <alignment horizontal="center"/>
    </xf>
    <xf numFmtId="9" fontId="12" fillId="0" borderId="65" xfId="38" applyNumberFormat="1" applyBorder="1" applyAlignment="1">
      <alignment horizontal="center"/>
    </xf>
    <xf numFmtId="0" fontId="12" fillId="0" borderId="66" xfId="38" applyBorder="1" applyAlignment="1">
      <alignment horizontal="center"/>
    </xf>
    <xf numFmtId="0" fontId="12" fillId="0" borderId="67" xfId="38" applyFont="1" applyBorder="1" applyAlignment="1">
      <alignment horizontal="center"/>
    </xf>
    <xf numFmtId="0" fontId="12" fillId="0" borderId="68" xfId="38" applyBorder="1" applyAlignment="1">
      <alignment horizontal="center"/>
    </xf>
    <xf numFmtId="0" fontId="12" fillId="0" borderId="69" xfId="38" applyBorder="1" applyAlignment="1">
      <alignment horizontal="center"/>
    </xf>
    <xf numFmtId="0" fontId="12" fillId="0" borderId="70" xfId="38" applyBorder="1" applyAlignment="1">
      <alignment horizontal="center"/>
    </xf>
    <xf numFmtId="0" fontId="12" fillId="0" borderId="71" xfId="38" applyBorder="1" applyAlignment="1">
      <alignment horizontal="center"/>
    </xf>
    <xf numFmtId="0" fontId="6" fillId="0" borderId="14" xfId="38" applyFont="1" applyFill="1" applyBorder="1" applyAlignment="1">
      <alignment horizontal="center" vertical="center" wrapText="1"/>
    </xf>
    <xf numFmtId="0" fontId="6" fillId="0" borderId="15" xfId="38" applyFont="1" applyFill="1" applyBorder="1" applyAlignment="1">
      <alignment horizontal="center" vertical="center" wrapText="1"/>
    </xf>
    <xf numFmtId="9" fontId="6" fillId="0" borderId="15" xfId="43" applyFont="1" applyFill="1" applyBorder="1" applyAlignment="1">
      <alignment horizontal="center" vertical="center" wrapText="1"/>
    </xf>
    <xf numFmtId="4" fontId="6" fillId="0" borderId="16" xfId="38" applyNumberFormat="1" applyFont="1" applyFill="1" applyBorder="1" applyAlignment="1">
      <alignment horizontal="center" vertical="center" wrapText="1"/>
    </xf>
    <xf numFmtId="0" fontId="6" fillId="0" borderId="17" xfId="38" applyFont="1" applyFill="1" applyBorder="1" applyAlignment="1">
      <alignment horizontal="center" vertical="center" wrapText="1"/>
    </xf>
    <xf numFmtId="9" fontId="6" fillId="0" borderId="18" xfId="43" applyFont="1" applyFill="1" applyBorder="1" applyAlignment="1">
      <alignment horizontal="center" vertical="center" wrapText="1"/>
    </xf>
    <xf numFmtId="4" fontId="6" fillId="0" borderId="19" xfId="38" applyNumberFormat="1" applyFont="1" applyFill="1" applyBorder="1" applyAlignment="1">
      <alignment horizontal="center" vertical="center" wrapText="1"/>
    </xf>
    <xf numFmtId="0" fontId="6" fillId="0" borderId="24" xfId="38" applyFont="1" applyFill="1" applyBorder="1" applyAlignment="1">
      <alignment horizontal="center" vertical="center" wrapText="1"/>
    </xf>
    <xf numFmtId="0" fontId="42" fillId="0" borderId="72" xfId="38" applyFont="1" applyBorder="1" applyAlignment="1">
      <alignment horizontal="center"/>
    </xf>
    <xf numFmtId="0" fontId="42" fillId="0" borderId="73" xfId="38" applyFont="1" applyBorder="1" applyAlignment="1">
      <alignment horizontal="center"/>
    </xf>
    <xf numFmtId="2" fontId="6" fillId="0" borderId="48" xfId="38" applyNumberFormat="1" applyFont="1" applyBorder="1" applyAlignment="1">
      <alignment horizontal="center"/>
    </xf>
    <xf numFmtId="9" fontId="6" fillId="0" borderId="48" xfId="38" applyNumberFormat="1" applyFont="1" applyBorder="1" applyAlignment="1">
      <alignment horizontal="center"/>
    </xf>
    <xf numFmtId="2" fontId="6" fillId="0" borderId="74" xfId="38" applyNumberFormat="1" applyFont="1" applyBorder="1" applyAlignment="1">
      <alignment horizontal="center"/>
    </xf>
    <xf numFmtId="2" fontId="6" fillId="0" borderId="49" xfId="38" applyNumberFormat="1" applyFont="1" applyBorder="1" applyAlignment="1">
      <alignment horizontal="center"/>
    </xf>
    <xf numFmtId="9" fontId="6" fillId="0" borderId="49" xfId="38" applyNumberFormat="1" applyFont="1" applyBorder="1" applyAlignment="1">
      <alignment horizontal="center"/>
    </xf>
    <xf numFmtId="2" fontId="6" fillId="0" borderId="75" xfId="38" applyNumberFormat="1" applyFont="1" applyBorder="1" applyAlignment="1">
      <alignment horizontal="center"/>
    </xf>
    <xf numFmtId="0" fontId="42" fillId="0" borderId="43" xfId="38" applyFont="1" applyBorder="1" applyAlignment="1"/>
    <xf numFmtId="0" fontId="42" fillId="0" borderId="76" xfId="38" applyFont="1" applyBorder="1" applyAlignment="1">
      <alignment horizontal="center"/>
    </xf>
    <xf numFmtId="0" fontId="42" fillId="0" borderId="77" xfId="38" applyFont="1" applyBorder="1" applyAlignment="1">
      <alignment horizontal="center"/>
    </xf>
    <xf numFmtId="0" fontId="42" fillId="0" borderId="76" xfId="38" applyFont="1" applyBorder="1" applyAlignment="1"/>
    <xf numFmtId="2" fontId="5" fillId="0" borderId="0" xfId="39" applyNumberFormat="1" applyFont="1" applyAlignment="1">
      <alignment horizontal="center" vertical="center" readingOrder="1"/>
    </xf>
    <xf numFmtId="2" fontId="6" fillId="0" borderId="18" xfId="0" applyNumberFormat="1" applyFont="1" applyBorder="1" applyAlignment="1">
      <alignment horizontal="center" vertical="center"/>
    </xf>
    <xf numFmtId="2" fontId="6" fillId="0" borderId="13" xfId="0" applyNumberFormat="1" applyFont="1" applyBorder="1" applyAlignment="1">
      <alignment horizontal="center" vertical="center"/>
    </xf>
    <xf numFmtId="2" fontId="6" fillId="25" borderId="15" xfId="0" applyNumberFormat="1" applyFont="1" applyFill="1" applyBorder="1" applyAlignment="1">
      <alignment horizontal="center" vertical="center"/>
    </xf>
    <xf numFmtId="2" fontId="6" fillId="25" borderId="18" xfId="0" applyNumberFormat="1" applyFont="1" applyFill="1" applyBorder="1" applyAlignment="1">
      <alignment horizontal="center" vertical="center"/>
    </xf>
    <xf numFmtId="2" fontId="14" fillId="25" borderId="30" xfId="0" applyNumberFormat="1" applyFont="1" applyFill="1" applyBorder="1" applyAlignment="1">
      <alignment horizontal="center" vertical="center"/>
    </xf>
    <xf numFmtId="2" fontId="18" fillId="0" borderId="30" xfId="0" applyNumberFormat="1" applyFont="1" applyFill="1" applyBorder="1" applyAlignment="1">
      <alignment horizontal="center" vertical="center"/>
    </xf>
    <xf numFmtId="2" fontId="3" fillId="0" borderId="15" xfId="0" applyNumberFormat="1" applyFont="1" applyBorder="1" applyAlignment="1">
      <alignment horizontal="center" vertical="center"/>
    </xf>
    <xf numFmtId="2" fontId="18" fillId="25" borderId="30" xfId="0" applyNumberFormat="1" applyFont="1" applyFill="1" applyBorder="1" applyAlignment="1">
      <alignment horizontal="center" vertical="center"/>
    </xf>
    <xf numFmtId="2" fontId="12" fillId="0" borderId="0" xfId="39" applyNumberFormat="1" applyAlignment="1">
      <alignment horizontal="center" vertical="center" readingOrder="1"/>
    </xf>
    <xf numFmtId="2" fontId="14" fillId="25" borderId="26" xfId="0" applyNumberFormat="1" applyFont="1" applyFill="1" applyBorder="1" applyAlignment="1">
      <alignment horizontal="center" vertical="center"/>
    </xf>
    <xf numFmtId="2" fontId="14" fillId="25" borderId="34" xfId="0" applyNumberFormat="1" applyFont="1" applyFill="1" applyBorder="1" applyAlignment="1">
      <alignment horizontal="center" vertical="center"/>
    </xf>
    <xf numFmtId="2" fontId="18" fillId="25" borderId="34" xfId="0" applyNumberFormat="1" applyFont="1" applyFill="1" applyBorder="1" applyAlignment="1">
      <alignment horizontal="center" vertical="center"/>
    </xf>
    <xf numFmtId="9" fontId="10" fillId="0" borderId="18" xfId="0" applyNumberFormat="1" applyFont="1" applyBorder="1" applyAlignment="1">
      <alignment horizontal="center" vertical="center" wrapText="1"/>
    </xf>
    <xf numFmtId="9" fontId="10" fillId="0" borderId="33" xfId="0" applyNumberFormat="1" applyFont="1" applyBorder="1" applyAlignment="1">
      <alignment horizontal="center" vertical="center" wrapText="1"/>
    </xf>
    <xf numFmtId="9" fontId="11" fillId="0" borderId="13" xfId="0" applyNumberFormat="1" applyFont="1" applyBorder="1" applyAlignment="1">
      <alignment horizontal="center" vertical="center" wrapText="1"/>
    </xf>
    <xf numFmtId="9" fontId="10" fillId="0" borderId="13" xfId="0" applyNumberFormat="1" applyFont="1" applyBorder="1" applyAlignment="1">
      <alignment horizontal="center" vertical="center" wrapText="1"/>
    </xf>
    <xf numFmtId="0" fontId="14" fillId="25" borderId="21" xfId="0" applyFont="1" applyFill="1" applyBorder="1" applyAlignment="1">
      <alignment horizontal="center" vertical="center"/>
    </xf>
    <xf numFmtId="4" fontId="66" fillId="0" borderId="18" xfId="0" applyNumberFormat="1" applyFont="1" applyBorder="1" applyAlignment="1">
      <alignment horizontal="center" vertical="center"/>
    </xf>
    <xf numFmtId="0" fontId="6" fillId="0" borderId="15" xfId="0" applyFont="1" applyFill="1" applyBorder="1" applyAlignment="1">
      <alignment horizontal="center" vertical="center"/>
    </xf>
    <xf numFmtId="9" fontId="6" fillId="0" borderId="18" xfId="0" applyNumberFormat="1" applyFont="1" applyBorder="1" applyAlignment="1">
      <alignment horizontal="center" vertical="center"/>
    </xf>
    <xf numFmtId="0" fontId="21" fillId="26" borderId="30" xfId="0" applyFont="1" applyFill="1" applyBorder="1" applyAlignment="1">
      <alignment vertical="center"/>
    </xf>
    <xf numFmtId="0" fontId="21" fillId="26" borderId="34" xfId="0" applyFont="1" applyFill="1" applyBorder="1" applyAlignment="1">
      <alignment vertical="center"/>
    </xf>
    <xf numFmtId="0" fontId="14" fillId="25" borderId="31" xfId="0" applyFont="1" applyFill="1" applyBorder="1" applyAlignment="1">
      <alignment horizontal="center" vertical="center"/>
    </xf>
    <xf numFmtId="0" fontId="14" fillId="25" borderId="34" xfId="0" applyFont="1" applyFill="1" applyBorder="1" applyAlignment="1">
      <alignment horizontal="center" vertical="center"/>
    </xf>
    <xf numFmtId="0" fontId="21" fillId="26" borderId="33" xfId="0" applyFont="1" applyFill="1" applyBorder="1" applyAlignment="1">
      <alignment horizontal="center" vertical="center"/>
    </xf>
    <xf numFmtId="0" fontId="8" fillId="24" borderId="78" xfId="0" applyFont="1" applyFill="1" applyBorder="1" applyAlignment="1">
      <alignment vertical="center"/>
    </xf>
    <xf numFmtId="4" fontId="6" fillId="0" borderId="41" xfId="0" applyNumberFormat="1" applyFont="1" applyBorder="1" applyAlignment="1">
      <alignment horizontal="center" vertical="center"/>
    </xf>
    <xf numFmtId="4" fontId="6" fillId="0" borderId="46" xfId="0" applyNumberFormat="1" applyFont="1" applyBorder="1" applyAlignment="1">
      <alignment horizontal="center" vertical="center"/>
    </xf>
    <xf numFmtId="4" fontId="6" fillId="25" borderId="79" xfId="0" applyNumberFormat="1" applyFont="1" applyFill="1" applyBorder="1" applyAlignment="1">
      <alignment horizontal="center" vertical="center"/>
    </xf>
    <xf numFmtId="4" fontId="6" fillId="25" borderId="41" xfId="0" applyNumberFormat="1" applyFont="1" applyFill="1" applyBorder="1" applyAlignment="1">
      <alignment horizontal="center" vertical="center"/>
    </xf>
    <xf numFmtId="4" fontId="3" fillId="0" borderId="79" xfId="0" applyNumberFormat="1" applyFont="1" applyBorder="1" applyAlignment="1">
      <alignment horizontal="center" vertical="center"/>
    </xf>
    <xf numFmtId="0" fontId="21" fillId="26" borderId="28" xfId="0" applyFont="1" applyFill="1" applyBorder="1" applyAlignment="1">
      <alignment vertical="center"/>
    </xf>
    <xf numFmtId="164" fontId="42" fillId="30" borderId="0" xfId="39" applyNumberFormat="1" applyFont="1" applyFill="1" applyBorder="1" applyAlignment="1">
      <alignment horizontal="center" vertical="center" readingOrder="1"/>
    </xf>
    <xf numFmtId="9" fontId="6" fillId="0" borderId="61" xfId="38" applyNumberFormat="1" applyFont="1" applyBorder="1" applyAlignment="1">
      <alignment horizontal="center" vertical="center"/>
    </xf>
    <xf numFmtId="0" fontId="6" fillId="0" borderId="62" xfId="38" applyFont="1" applyFill="1" applyBorder="1" applyAlignment="1">
      <alignment horizontal="center" vertical="center"/>
    </xf>
    <xf numFmtId="9" fontId="6" fillId="0" borderId="62" xfId="38" applyNumberFormat="1" applyFont="1" applyBorder="1" applyAlignment="1">
      <alignment horizontal="center" vertical="center"/>
    </xf>
    <xf numFmtId="9" fontId="6" fillId="0" borderId="63" xfId="38" applyNumberFormat="1" applyFont="1" applyBorder="1" applyAlignment="1">
      <alignment horizontal="center" vertical="center"/>
    </xf>
    <xf numFmtId="4" fontId="6" fillId="0" borderId="17" xfId="0" applyNumberFormat="1" applyFont="1" applyBorder="1" applyAlignment="1">
      <alignment horizontal="center" vertical="center"/>
    </xf>
    <xf numFmtId="2" fontId="6" fillId="0" borderId="13" xfId="38" applyNumberFormat="1" applyFont="1" applyBorder="1" applyAlignment="1">
      <alignment horizontal="center" vertical="center" wrapText="1"/>
    </xf>
    <xf numFmtId="0" fontId="6" fillId="0" borderId="32" xfId="38" applyFont="1" applyFill="1" applyBorder="1" applyAlignment="1">
      <alignment horizontal="center" vertical="center" wrapText="1"/>
    </xf>
    <xf numFmtId="0" fontId="6" fillId="0" borderId="33" xfId="38" applyFont="1" applyFill="1" applyBorder="1" applyAlignment="1">
      <alignment horizontal="center" vertical="center" wrapText="1"/>
    </xf>
    <xf numFmtId="0" fontId="6" fillId="0" borderId="17" xfId="0" applyFont="1" applyFill="1" applyBorder="1" applyAlignment="1">
      <alignment horizontal="center" vertical="top"/>
    </xf>
    <xf numFmtId="0" fontId="6" fillId="0" borderId="18" xfId="0" applyFont="1" applyFill="1" applyBorder="1" applyAlignment="1">
      <alignment horizontal="center" vertical="top"/>
    </xf>
    <xf numFmtId="0" fontId="5" fillId="0" borderId="18" xfId="0" applyFont="1" applyFill="1" applyBorder="1" applyAlignment="1">
      <alignment horizontal="right" vertical="top" wrapText="1"/>
    </xf>
    <xf numFmtId="0" fontId="6" fillId="0" borderId="18" xfId="0" applyFont="1" applyFill="1" applyBorder="1" applyAlignment="1">
      <alignment horizontal="center" vertical="center"/>
    </xf>
    <xf numFmtId="4" fontId="6" fillId="0" borderId="18" xfId="0" applyNumberFormat="1" applyFont="1" applyFill="1" applyBorder="1" applyAlignment="1">
      <alignment horizontal="center" vertical="center"/>
    </xf>
    <xf numFmtId="4" fontId="6" fillId="0" borderId="19" xfId="0" applyNumberFormat="1" applyFont="1" applyFill="1" applyBorder="1" applyAlignment="1">
      <alignment horizontal="center" vertical="center"/>
    </xf>
    <xf numFmtId="0" fontId="0" fillId="0" borderId="0" xfId="0" applyFill="1" applyAlignment="1">
      <alignment horizontal="center" vertical="center"/>
    </xf>
    <xf numFmtId="2" fontId="6" fillId="0" borderId="17" xfId="0" applyNumberFormat="1" applyFont="1" applyFill="1" applyBorder="1" applyAlignment="1">
      <alignment horizontal="center" vertical="center"/>
    </xf>
    <xf numFmtId="2" fontId="6" fillId="0" borderId="18" xfId="0" applyNumberFormat="1" applyFont="1" applyFill="1" applyBorder="1" applyAlignment="1">
      <alignment horizontal="center" vertical="center"/>
    </xf>
    <xf numFmtId="9" fontId="6" fillId="0" borderId="18" xfId="0" applyNumberFormat="1" applyFont="1" applyFill="1" applyBorder="1" applyAlignment="1">
      <alignment horizontal="center" vertical="center"/>
    </xf>
    <xf numFmtId="4" fontId="14" fillId="25" borderId="31" xfId="0" applyNumberFormat="1" applyFont="1" applyFill="1" applyBorder="1" applyAlignment="1">
      <alignment horizontal="center" vertical="center"/>
    </xf>
    <xf numFmtId="0" fontId="6" fillId="0" borderId="13" xfId="38" applyFont="1" applyBorder="1" applyAlignment="1">
      <alignment horizontal="center" vertical="center"/>
    </xf>
    <xf numFmtId="1" fontId="6" fillId="0" borderId="18" xfId="38" applyNumberFormat="1" applyFont="1" applyFill="1" applyBorder="1" applyAlignment="1">
      <alignment horizontal="center" vertical="center" wrapText="1"/>
    </xf>
    <xf numFmtId="0" fontId="5" fillId="0" borderId="15" xfId="0" applyFont="1" applyFill="1" applyBorder="1" applyAlignment="1">
      <alignment horizontal="right" vertical="top" wrapText="1"/>
    </xf>
    <xf numFmtId="0" fontId="48" fillId="0" borderId="15" xfId="0" applyFont="1" applyFill="1" applyBorder="1" applyAlignment="1">
      <alignment horizontal="center"/>
    </xf>
    <xf numFmtId="2" fontId="6" fillId="0" borderId="40" xfId="38" applyNumberFormat="1" applyFont="1" applyFill="1" applyBorder="1" applyAlignment="1">
      <alignment horizontal="center" vertical="center" wrapText="1"/>
    </xf>
    <xf numFmtId="0" fontId="42" fillId="0" borderId="18" xfId="0" applyFont="1" applyBorder="1" applyAlignment="1">
      <alignment horizontal="center"/>
    </xf>
    <xf numFmtId="0" fontId="42" fillId="0" borderId="13" xfId="0" applyFont="1" applyBorder="1" applyAlignment="1">
      <alignment horizontal="center"/>
    </xf>
    <xf numFmtId="9" fontId="6" fillId="0" borderId="13" xfId="43" applyFont="1" applyBorder="1" applyAlignment="1">
      <alignment horizontal="center" vertical="center" wrapText="1"/>
    </xf>
    <xf numFmtId="4" fontId="12" fillId="0" borderId="31" xfId="38" applyNumberFormat="1" applyBorder="1"/>
    <xf numFmtId="0" fontId="42" fillId="0" borderId="18" xfId="0" applyFont="1" applyFill="1" applyBorder="1" applyAlignment="1">
      <alignment horizontal="center"/>
    </xf>
    <xf numFmtId="0" fontId="6" fillId="0" borderId="18" xfId="0" applyFont="1" applyFill="1" applyBorder="1" applyAlignment="1">
      <alignment horizontal="right" vertical="top" wrapText="1"/>
    </xf>
    <xf numFmtId="0" fontId="6" fillId="0" borderId="24" xfId="0" applyFont="1" applyFill="1" applyBorder="1" applyAlignment="1">
      <alignment horizontal="center" vertical="top"/>
    </xf>
    <xf numFmtId="0" fontId="6" fillId="0" borderId="13" xfId="0" applyFont="1" applyFill="1" applyBorder="1" applyAlignment="1">
      <alignment horizontal="center" vertical="top"/>
    </xf>
    <xf numFmtId="0" fontId="6" fillId="0" borderId="13" xfId="0" applyFont="1" applyFill="1" applyBorder="1" applyAlignment="1">
      <alignment horizontal="right" vertical="top" wrapText="1"/>
    </xf>
    <xf numFmtId="0" fontId="6" fillId="0" borderId="13" xfId="0" applyFont="1" applyFill="1" applyBorder="1" applyAlignment="1">
      <alignment horizontal="center" vertical="center"/>
    </xf>
    <xf numFmtId="4" fontId="6" fillId="0" borderId="13" xfId="0" applyNumberFormat="1" applyFont="1" applyFill="1" applyBorder="1" applyAlignment="1">
      <alignment horizontal="center" vertical="center"/>
    </xf>
    <xf numFmtId="4" fontId="6" fillId="0" borderId="20" xfId="0" applyNumberFormat="1" applyFont="1" applyFill="1" applyBorder="1" applyAlignment="1">
      <alignment horizontal="center" vertical="center"/>
    </xf>
    <xf numFmtId="4" fontId="6" fillId="0" borderId="33" xfId="0" applyNumberFormat="1" applyFont="1" applyFill="1" applyBorder="1" applyAlignment="1">
      <alignment horizontal="center" vertical="center"/>
    </xf>
    <xf numFmtId="9" fontId="6" fillId="0" borderId="18" xfId="38" applyNumberFormat="1" applyFont="1" applyFill="1" applyBorder="1" applyAlignment="1">
      <alignment horizontal="center" vertical="center" wrapText="1"/>
    </xf>
    <xf numFmtId="4" fontId="6" fillId="0" borderId="18" xfId="38" applyNumberFormat="1" applyFont="1" applyFill="1" applyBorder="1" applyAlignment="1">
      <alignment horizontal="center" vertical="center" wrapText="1"/>
    </xf>
    <xf numFmtId="0" fontId="6" fillId="0" borderId="19" xfId="38" applyFont="1" applyFill="1" applyBorder="1" applyAlignment="1">
      <alignment horizontal="center" vertical="center" wrapText="1"/>
    </xf>
    <xf numFmtId="2" fontId="6" fillId="0" borderId="24" xfId="0" applyNumberFormat="1" applyFont="1" applyFill="1" applyBorder="1" applyAlignment="1">
      <alignment horizontal="center" vertical="center"/>
    </xf>
    <xf numFmtId="0" fontId="7" fillId="0" borderId="18" xfId="0" applyFont="1" applyFill="1" applyBorder="1" applyAlignment="1">
      <alignment horizontal="right" vertical="top" wrapText="1"/>
    </xf>
    <xf numFmtId="4" fontId="6" fillId="0" borderId="37" xfId="0" applyNumberFormat="1" applyFont="1" applyFill="1" applyBorder="1" applyAlignment="1">
      <alignment horizontal="center" vertical="center"/>
    </xf>
    <xf numFmtId="9" fontId="6" fillId="0" borderId="13" xfId="0" applyNumberFormat="1" applyFont="1" applyFill="1" applyBorder="1" applyAlignment="1">
      <alignment horizontal="center" vertical="center"/>
    </xf>
    <xf numFmtId="49" fontId="10" fillId="0" borderId="17" xfId="0" applyNumberFormat="1" applyFont="1" applyFill="1" applyBorder="1" applyAlignment="1">
      <alignment horizontal="center" vertical="center" wrapText="1"/>
    </xf>
    <xf numFmtId="49" fontId="10" fillId="0" borderId="18" xfId="0" applyNumberFormat="1" applyFont="1" applyFill="1" applyBorder="1" applyAlignment="1">
      <alignment horizontal="center" vertical="center" wrapText="1"/>
    </xf>
    <xf numFmtId="0" fontId="10" fillId="0" borderId="18" xfId="0" applyFont="1" applyFill="1" applyBorder="1" applyAlignment="1">
      <alignment horizontal="center" vertical="center" wrapText="1"/>
    </xf>
    <xf numFmtId="0" fontId="6" fillId="0" borderId="18" xfId="0" applyFont="1" applyFill="1" applyBorder="1" applyAlignment="1">
      <alignment horizontal="center" vertical="center" wrapText="1"/>
    </xf>
    <xf numFmtId="9" fontId="10" fillId="0" borderId="18" xfId="0" applyNumberFormat="1" applyFont="1" applyFill="1" applyBorder="1" applyAlignment="1">
      <alignment horizontal="center" vertical="center" wrapText="1"/>
    </xf>
    <xf numFmtId="0" fontId="9" fillId="0" borderId="18" xfId="0" applyFont="1" applyFill="1" applyBorder="1" applyAlignment="1">
      <alignment vertical="center" wrapText="1"/>
    </xf>
    <xf numFmtId="0" fontId="9" fillId="0" borderId="18" xfId="0" applyFont="1" applyFill="1" applyBorder="1" applyAlignment="1">
      <alignment horizontal="right" vertical="center" wrapText="1"/>
    </xf>
    <xf numFmtId="4" fontId="6" fillId="0" borderId="17" xfId="0" applyNumberFormat="1" applyFont="1" applyFill="1" applyBorder="1" applyAlignment="1">
      <alignment horizontal="center" vertical="center"/>
    </xf>
    <xf numFmtId="0" fontId="6" fillId="0" borderId="14" xfId="0" applyFont="1" applyFill="1" applyBorder="1" applyAlignment="1">
      <alignment horizontal="center" vertical="top"/>
    </xf>
    <xf numFmtId="0" fontId="6" fillId="0" borderId="15" xfId="0" applyFont="1" applyFill="1" applyBorder="1" applyAlignment="1">
      <alignment horizontal="center" vertical="top"/>
    </xf>
    <xf numFmtId="0" fontId="7" fillId="0" borderId="15" xfId="0" applyFont="1" applyFill="1" applyBorder="1" applyAlignment="1">
      <alignment horizontal="right" vertical="top"/>
    </xf>
    <xf numFmtId="4" fontId="6" fillId="0" borderId="15" xfId="0" applyNumberFormat="1" applyFont="1" applyFill="1" applyBorder="1" applyAlignment="1">
      <alignment horizontal="center" vertical="center"/>
    </xf>
    <xf numFmtId="4" fontId="6" fillId="0" borderId="16" xfId="0" applyNumberFormat="1" applyFont="1" applyFill="1" applyBorder="1" applyAlignment="1">
      <alignment horizontal="center" vertical="center"/>
    </xf>
    <xf numFmtId="0" fontId="6" fillId="0" borderId="37" xfId="38" applyFont="1" applyFill="1" applyBorder="1" applyAlignment="1">
      <alignment horizontal="center" vertical="center" wrapText="1"/>
    </xf>
    <xf numFmtId="9" fontId="6" fillId="0" borderId="41" xfId="0" applyNumberFormat="1" applyFont="1" applyFill="1" applyBorder="1" applyAlignment="1">
      <alignment horizontal="center" vertical="center"/>
    </xf>
    <xf numFmtId="4" fontId="6" fillId="0" borderId="41" xfId="0" applyNumberFormat="1" applyFont="1" applyFill="1" applyBorder="1" applyAlignment="1">
      <alignment horizontal="center" vertical="center"/>
    </xf>
    <xf numFmtId="4" fontId="6" fillId="0" borderId="80" xfId="0" applyNumberFormat="1" applyFont="1" applyFill="1" applyBorder="1" applyAlignment="1">
      <alignment horizontal="center" vertical="center"/>
    </xf>
    <xf numFmtId="4" fontId="6" fillId="0" borderId="81" xfId="0" applyNumberFormat="1" applyFont="1" applyFill="1" applyBorder="1" applyAlignment="1">
      <alignment horizontal="center" vertical="center"/>
    </xf>
    <xf numFmtId="4" fontId="6" fillId="0" borderId="46" xfId="0" applyNumberFormat="1" applyFont="1" applyFill="1" applyBorder="1" applyAlignment="1">
      <alignment horizontal="center" vertical="center"/>
    </xf>
    <xf numFmtId="0" fontId="2" fillId="0" borderId="15" xfId="0" applyFont="1" applyFill="1" applyBorder="1" applyAlignment="1">
      <alignment horizontal="center" vertical="center"/>
    </xf>
    <xf numFmtId="4" fontId="2" fillId="0" borderId="15" xfId="0" applyNumberFormat="1" applyFont="1" applyFill="1" applyBorder="1" applyAlignment="1">
      <alignment horizontal="center" vertical="center"/>
    </xf>
    <xf numFmtId="4" fontId="2" fillId="0" borderId="16" xfId="0" applyNumberFormat="1" applyFont="1" applyFill="1" applyBorder="1" applyAlignment="1">
      <alignment horizontal="center" vertical="center"/>
    </xf>
    <xf numFmtId="9" fontId="6" fillId="0" borderId="33" xfId="0" applyNumberFormat="1" applyFont="1" applyFill="1" applyBorder="1" applyAlignment="1">
      <alignment horizontal="center" vertical="center"/>
    </xf>
    <xf numFmtId="0" fontId="7" fillId="0" borderId="15" xfId="0" applyFont="1" applyFill="1" applyBorder="1" applyAlignment="1">
      <alignment horizontal="right" vertical="top" wrapText="1"/>
    </xf>
    <xf numFmtId="2" fontId="6" fillId="0" borderId="13" xfId="0" applyNumberFormat="1" applyFont="1" applyFill="1" applyBorder="1" applyAlignment="1">
      <alignment horizontal="center" vertical="center"/>
    </xf>
    <xf numFmtId="49" fontId="10" fillId="0" borderId="17" xfId="0" applyNumberFormat="1" applyFont="1" applyFill="1" applyBorder="1" applyAlignment="1">
      <alignment vertical="center" wrapText="1"/>
    </xf>
    <xf numFmtId="49" fontId="10" fillId="0" borderId="18" xfId="0" applyNumberFormat="1" applyFont="1" applyFill="1" applyBorder="1" applyAlignment="1">
      <alignment vertical="center" wrapText="1"/>
    </xf>
    <xf numFmtId="9" fontId="10" fillId="0" borderId="33" xfId="0" applyNumberFormat="1" applyFont="1" applyFill="1" applyBorder="1" applyAlignment="1">
      <alignment horizontal="center" vertical="center" wrapText="1"/>
    </xf>
    <xf numFmtId="2" fontId="6" fillId="0" borderId="33" xfId="0" applyNumberFormat="1" applyFont="1" applyFill="1" applyBorder="1" applyAlignment="1">
      <alignment horizontal="center" vertical="center"/>
    </xf>
    <xf numFmtId="0" fontId="9" fillId="0" borderId="13" xfId="0" applyFont="1" applyFill="1" applyBorder="1" applyAlignment="1">
      <alignment horizontal="right" vertical="center" wrapText="1"/>
    </xf>
    <xf numFmtId="0" fontId="10" fillId="0" borderId="13" xfId="0" applyFont="1" applyFill="1" applyBorder="1" applyAlignment="1">
      <alignment horizontal="center" vertical="center" wrapText="1"/>
    </xf>
    <xf numFmtId="0" fontId="6" fillId="0" borderId="13" xfId="0" applyFont="1" applyFill="1" applyBorder="1" applyAlignment="1">
      <alignment horizontal="center" vertical="center" wrapText="1"/>
    </xf>
    <xf numFmtId="4" fontId="6" fillId="0" borderId="79" xfId="0" applyNumberFormat="1" applyFont="1" applyFill="1" applyBorder="1" applyAlignment="1">
      <alignment horizontal="center" vertical="center"/>
    </xf>
    <xf numFmtId="0" fontId="5" fillId="0" borderId="13" xfId="0" applyFont="1" applyFill="1" applyBorder="1" applyAlignment="1">
      <alignment horizontal="right" vertical="top" wrapText="1"/>
    </xf>
    <xf numFmtId="0" fontId="11" fillId="0" borderId="13" xfId="0" applyFont="1" applyFill="1" applyBorder="1" applyAlignment="1">
      <alignment horizontal="center" vertical="center" wrapText="1"/>
    </xf>
    <xf numFmtId="0" fontId="17" fillId="0" borderId="13" xfId="0" applyFont="1" applyFill="1" applyBorder="1" applyAlignment="1">
      <alignment horizontal="center" vertical="center" wrapText="1"/>
    </xf>
    <xf numFmtId="4" fontId="6" fillId="0" borderId="24" xfId="0" applyNumberFormat="1" applyFont="1" applyFill="1" applyBorder="1" applyAlignment="1">
      <alignment horizontal="center" vertical="center"/>
    </xf>
    <xf numFmtId="164" fontId="0" fillId="0" borderId="0" xfId="0" applyNumberFormat="1"/>
    <xf numFmtId="4" fontId="6" fillId="25" borderId="17" xfId="0" applyNumberFormat="1" applyFont="1" applyFill="1" applyBorder="1" applyAlignment="1">
      <alignment horizontal="center" vertical="center"/>
    </xf>
    <xf numFmtId="0" fontId="14" fillId="0" borderId="25" xfId="0" applyFont="1" applyFill="1" applyBorder="1" applyAlignment="1">
      <alignment horizontal="center" vertical="top"/>
    </xf>
    <xf numFmtId="4" fontId="14" fillId="0" borderId="26" xfId="0" applyNumberFormat="1" applyFont="1" applyFill="1" applyBorder="1" applyAlignment="1">
      <alignment horizontal="center" vertical="center"/>
    </xf>
    <xf numFmtId="4" fontId="14" fillId="0" borderId="27" xfId="0" applyNumberFormat="1" applyFont="1" applyFill="1" applyBorder="1" applyAlignment="1">
      <alignment horizontal="center" vertical="center"/>
    </xf>
    <xf numFmtId="0" fontId="16" fillId="0" borderId="0" xfId="0" applyFont="1" applyFill="1" applyAlignment="1">
      <alignment horizontal="center" vertical="center"/>
    </xf>
    <xf numFmtId="0" fontId="16" fillId="0" borderId="0" xfId="0" applyFont="1" applyFill="1"/>
    <xf numFmtId="4" fontId="14" fillId="28" borderId="36" xfId="0" applyNumberFormat="1" applyFont="1" applyFill="1" applyBorder="1" applyAlignment="1">
      <alignment horizontal="center" vertical="center"/>
    </xf>
    <xf numFmtId="9" fontId="6" fillId="0" borderId="82" xfId="0" applyNumberFormat="1" applyFont="1" applyFill="1" applyBorder="1" applyAlignment="1">
      <alignment horizontal="center" vertical="center"/>
    </xf>
    <xf numFmtId="0" fontId="6" fillId="0" borderId="40" xfId="0" applyFont="1" applyFill="1" applyBorder="1" applyAlignment="1">
      <alignment horizontal="center" vertical="center"/>
    </xf>
    <xf numFmtId="4" fontId="6" fillId="0" borderId="40" xfId="0" applyNumberFormat="1" applyFont="1" applyFill="1" applyBorder="1" applyAlignment="1">
      <alignment horizontal="center" vertical="center"/>
    </xf>
    <xf numFmtId="4" fontId="6" fillId="0" borderId="83" xfId="0" applyNumberFormat="1" applyFont="1" applyFill="1" applyBorder="1" applyAlignment="1">
      <alignment horizontal="center" vertical="center"/>
    </xf>
    <xf numFmtId="0" fontId="6" fillId="0" borderId="84" xfId="38" applyFont="1" applyFill="1" applyBorder="1" applyAlignment="1">
      <alignment horizontal="center" vertical="center" wrapText="1"/>
    </xf>
    <xf numFmtId="0" fontId="3" fillId="0" borderId="18" xfId="0" applyFont="1" applyFill="1" applyBorder="1" applyAlignment="1">
      <alignment horizontal="right" vertical="top" wrapText="1"/>
    </xf>
    <xf numFmtId="9" fontId="6" fillId="0" borderId="46" xfId="0" applyNumberFormat="1" applyFont="1" applyFill="1" applyBorder="1" applyAlignment="1">
      <alignment horizontal="center" vertical="center"/>
    </xf>
    <xf numFmtId="4" fontId="6" fillId="0" borderId="14" xfId="0" applyNumberFormat="1" applyFont="1" applyFill="1" applyBorder="1" applyAlignment="1">
      <alignment horizontal="center" vertical="center"/>
    </xf>
    <xf numFmtId="4" fontId="6" fillId="0" borderId="85" xfId="0" applyNumberFormat="1" applyFont="1" applyFill="1" applyBorder="1" applyAlignment="1">
      <alignment horizontal="center" vertical="center"/>
    </xf>
    <xf numFmtId="2" fontId="6" fillId="0" borderId="80" xfId="0" applyNumberFormat="1" applyFont="1" applyFill="1" applyBorder="1" applyAlignment="1">
      <alignment horizontal="center" vertical="center"/>
    </xf>
    <xf numFmtId="0" fontId="10" fillId="0" borderId="80" xfId="0" applyFont="1" applyBorder="1" applyAlignment="1">
      <alignment horizontal="center" vertical="center" wrapText="1"/>
    </xf>
    <xf numFmtId="4" fontId="6" fillId="0" borderId="25" xfId="0" applyNumberFormat="1" applyFont="1" applyFill="1" applyBorder="1" applyAlignment="1">
      <alignment horizontal="center" vertical="center"/>
    </xf>
    <xf numFmtId="4" fontId="6" fillId="0" borderId="86" xfId="0" applyNumberFormat="1" applyFont="1" applyBorder="1" applyAlignment="1">
      <alignment horizontal="center" vertical="center"/>
    </xf>
    <xf numFmtId="4" fontId="42" fillId="32" borderId="34" xfId="0" applyNumberFormat="1" applyFont="1" applyFill="1" applyBorder="1" applyAlignment="1">
      <alignment horizontal="center" vertical="center"/>
    </xf>
    <xf numFmtId="4" fontId="6" fillId="0" borderId="87" xfId="0" applyNumberFormat="1" applyFont="1" applyFill="1" applyBorder="1" applyAlignment="1">
      <alignment horizontal="center" vertical="center"/>
    </xf>
    <xf numFmtId="4" fontId="67" fillId="24" borderId="34" xfId="0" applyNumberFormat="1" applyFont="1" applyFill="1" applyBorder="1" applyAlignment="1">
      <alignment horizontal="center" vertical="center"/>
    </xf>
    <xf numFmtId="4" fontId="2" fillId="0" borderId="14" xfId="0" applyNumberFormat="1" applyFont="1" applyFill="1" applyBorder="1" applyAlignment="1">
      <alignment horizontal="center" vertical="center"/>
    </xf>
    <xf numFmtId="4" fontId="14" fillId="25" borderId="27" xfId="0" applyNumberFormat="1" applyFont="1" applyFill="1" applyBorder="1" applyAlignment="1">
      <alignment horizontal="center" vertical="center"/>
    </xf>
    <xf numFmtId="4" fontId="14" fillId="25" borderId="36" xfId="0" applyNumberFormat="1" applyFont="1" applyFill="1" applyBorder="1" applyAlignment="1">
      <alignment horizontal="center" vertical="center"/>
    </xf>
    <xf numFmtId="4" fontId="6" fillId="25" borderId="14" xfId="0" applyNumberFormat="1" applyFont="1" applyFill="1" applyBorder="1" applyAlignment="1">
      <alignment horizontal="center" vertical="center"/>
    </xf>
    <xf numFmtId="4" fontId="14" fillId="25" borderId="25" xfId="0" applyNumberFormat="1" applyFont="1" applyFill="1" applyBorder="1" applyAlignment="1">
      <alignment horizontal="center" vertical="center"/>
    </xf>
    <xf numFmtId="4" fontId="18" fillId="0" borderId="28" xfId="0" applyNumberFormat="1" applyFont="1" applyFill="1" applyBorder="1" applyAlignment="1">
      <alignment horizontal="center" vertical="center"/>
    </xf>
    <xf numFmtId="4" fontId="8" fillId="24" borderId="25" xfId="0" applyNumberFormat="1" applyFont="1" applyFill="1" applyBorder="1" applyAlignment="1">
      <alignment horizontal="center" vertical="center"/>
    </xf>
    <xf numFmtId="4" fontId="0" fillId="0" borderId="25" xfId="0" applyNumberFormat="1" applyBorder="1" applyAlignment="1">
      <alignment horizontal="center" vertical="center"/>
    </xf>
    <xf numFmtId="4" fontId="3" fillId="0" borderId="14" xfId="0" applyNumberFormat="1" applyFont="1" applyBorder="1" applyAlignment="1">
      <alignment horizontal="center" vertical="center"/>
    </xf>
    <xf numFmtId="4" fontId="18" fillId="25" borderId="31" xfId="0" applyNumberFormat="1" applyFont="1" applyFill="1" applyBorder="1" applyAlignment="1">
      <alignment horizontal="center" vertical="center"/>
    </xf>
    <xf numFmtId="4" fontId="18" fillId="25" borderId="28" xfId="0" applyNumberFormat="1" applyFont="1" applyFill="1" applyBorder="1" applyAlignment="1">
      <alignment horizontal="center" vertical="center"/>
    </xf>
    <xf numFmtId="4" fontId="14" fillId="0" borderId="25" xfId="0" applyNumberFormat="1" applyFont="1" applyFill="1" applyBorder="1" applyAlignment="1">
      <alignment horizontal="center" vertical="center"/>
    </xf>
    <xf numFmtId="4" fontId="6" fillId="0" borderId="32" xfId="0" applyNumberFormat="1" applyFont="1" applyBorder="1" applyAlignment="1">
      <alignment horizontal="center" vertical="center"/>
    </xf>
    <xf numFmtId="4" fontId="14" fillId="25" borderId="44" xfId="0" applyNumberFormat="1" applyFont="1" applyFill="1" applyBorder="1" applyAlignment="1">
      <alignment horizontal="center" vertical="center"/>
    </xf>
    <xf numFmtId="4" fontId="18" fillId="0" borderId="31" xfId="0" applyNumberFormat="1" applyFont="1" applyFill="1" applyBorder="1" applyAlignment="1">
      <alignment horizontal="center" vertical="center"/>
    </xf>
    <xf numFmtId="4" fontId="14" fillId="25" borderId="28" xfId="0" applyNumberFormat="1" applyFont="1" applyFill="1" applyBorder="1" applyAlignment="1">
      <alignment horizontal="center" vertical="center"/>
    </xf>
    <xf numFmtId="4" fontId="6" fillId="0" borderId="32" xfId="0" applyNumberFormat="1" applyFont="1" applyFill="1" applyBorder="1" applyAlignment="1">
      <alignment horizontal="center" vertical="center"/>
    </xf>
    <xf numFmtId="2" fontId="8" fillId="24" borderId="88" xfId="0" applyNumberFormat="1" applyFont="1" applyFill="1" applyBorder="1" applyAlignment="1">
      <alignment horizontal="center" vertical="center"/>
    </xf>
    <xf numFmtId="2" fontId="14" fillId="25" borderId="27" xfId="0" applyNumberFormat="1" applyFont="1" applyFill="1" applyBorder="1" applyAlignment="1">
      <alignment horizontal="center" vertical="center"/>
    </xf>
    <xf numFmtId="2" fontId="6" fillId="0" borderId="87" xfId="0" applyNumberFormat="1" applyFont="1" applyFill="1" applyBorder="1" applyAlignment="1">
      <alignment horizontal="center" vertical="center"/>
    </xf>
    <xf numFmtId="2" fontId="14" fillId="25" borderId="25" xfId="0" applyNumberFormat="1" applyFont="1" applyFill="1" applyBorder="1" applyAlignment="1">
      <alignment horizontal="center" vertical="center"/>
    </xf>
    <xf numFmtId="2" fontId="6" fillId="0" borderId="25" xfId="0" applyNumberFormat="1" applyFont="1" applyFill="1" applyBorder="1" applyAlignment="1">
      <alignment horizontal="center" vertical="center"/>
    </xf>
    <xf numFmtId="2" fontId="8" fillId="24" borderId="25" xfId="0" applyNumberFormat="1" applyFont="1" applyFill="1" applyBorder="1" applyAlignment="1">
      <alignment horizontal="center" vertical="center"/>
    </xf>
    <xf numFmtId="2" fontId="0" fillId="0" borderId="25" xfId="0" applyNumberFormat="1" applyBorder="1" applyAlignment="1">
      <alignment horizontal="center" vertical="center"/>
    </xf>
    <xf numFmtId="2" fontId="18" fillId="25" borderId="31" xfId="0" applyNumberFormat="1" applyFont="1" applyFill="1" applyBorder="1" applyAlignment="1">
      <alignment horizontal="center" vertical="center"/>
    </xf>
    <xf numFmtId="2" fontId="6" fillId="0" borderId="32" xfId="0" applyNumberFormat="1" applyFont="1" applyFill="1" applyBorder="1" applyAlignment="1">
      <alignment horizontal="center" vertical="center"/>
    </xf>
    <xf numFmtId="2" fontId="14" fillId="0" borderId="25" xfId="0" applyNumberFormat="1" applyFont="1" applyFill="1" applyBorder="1" applyAlignment="1">
      <alignment horizontal="center" vertical="center"/>
    </xf>
    <xf numFmtId="4" fontId="6" fillId="0" borderId="89" xfId="0" applyNumberFormat="1" applyFont="1" applyFill="1" applyBorder="1" applyAlignment="1">
      <alignment horizontal="center" vertical="center"/>
    </xf>
    <xf numFmtId="4" fontId="14" fillId="25" borderId="24" xfId="0" applyNumberFormat="1" applyFont="1" applyFill="1" applyBorder="1" applyAlignment="1">
      <alignment horizontal="center" vertical="center"/>
    </xf>
    <xf numFmtId="0" fontId="6" fillId="27" borderId="17" xfId="38" applyFont="1" applyFill="1" applyBorder="1" applyAlignment="1">
      <alignment horizontal="center" vertical="center" wrapText="1"/>
    </xf>
    <xf numFmtId="0" fontId="12" fillId="27" borderId="0" xfId="38" applyFill="1"/>
    <xf numFmtId="0" fontId="6" fillId="0" borderId="90" xfId="38" applyFont="1" applyFill="1" applyBorder="1" applyAlignment="1">
      <alignment horizontal="center" vertical="center" wrapText="1"/>
    </xf>
    <xf numFmtId="0" fontId="6" fillId="0" borderId="91" xfId="38" applyFont="1" applyBorder="1" applyAlignment="1">
      <alignment horizontal="center" vertical="center" wrapText="1"/>
    </xf>
    <xf numFmtId="0" fontId="6" fillId="29" borderId="55" xfId="38" applyFont="1" applyFill="1" applyBorder="1" applyAlignment="1">
      <alignment horizontal="center" vertical="center" wrapText="1"/>
    </xf>
    <xf numFmtId="0" fontId="6" fillId="29" borderId="39" xfId="38" applyFont="1" applyFill="1" applyBorder="1" applyAlignment="1">
      <alignment horizontal="center" vertical="center" wrapText="1"/>
    </xf>
    <xf numFmtId="0" fontId="6" fillId="29" borderId="22" xfId="38" applyFont="1" applyFill="1" applyBorder="1" applyAlignment="1">
      <alignment horizontal="center" vertical="center" wrapText="1"/>
    </xf>
    <xf numFmtId="4" fontId="6" fillId="29" borderId="39" xfId="38" applyNumberFormat="1" applyFont="1" applyFill="1" applyBorder="1" applyAlignment="1">
      <alignment horizontal="center" vertical="center" wrapText="1"/>
    </xf>
    <xf numFmtId="2" fontId="6" fillId="27" borderId="18" xfId="38" applyNumberFormat="1" applyFont="1" applyFill="1" applyBorder="1" applyAlignment="1">
      <alignment horizontal="center" vertical="center" wrapText="1"/>
    </xf>
    <xf numFmtId="9" fontId="6" fillId="27" borderId="18" xfId="43" applyFont="1" applyFill="1" applyBorder="1" applyAlignment="1">
      <alignment horizontal="center" vertical="center" wrapText="1"/>
    </xf>
    <xf numFmtId="4" fontId="6" fillId="27" borderId="19" xfId="38" applyNumberFormat="1" applyFont="1" applyFill="1" applyBorder="1" applyAlignment="1">
      <alignment horizontal="center" vertical="center" wrapText="1"/>
    </xf>
    <xf numFmtId="0" fontId="48" fillId="27" borderId="18" xfId="0" applyFont="1" applyFill="1" applyBorder="1" applyAlignment="1">
      <alignment horizontal="center"/>
    </xf>
    <xf numFmtId="0" fontId="6" fillId="0" borderId="87" xfId="38" applyFont="1" applyFill="1" applyBorder="1" applyAlignment="1">
      <alignment horizontal="center" vertical="center" wrapText="1"/>
    </xf>
    <xf numFmtId="0" fontId="42" fillId="0" borderId="80" xfId="0" applyFont="1" applyBorder="1" applyAlignment="1">
      <alignment horizontal="center"/>
    </xf>
    <xf numFmtId="0" fontId="48" fillId="0" borderId="80" xfId="0" applyFont="1" applyFill="1" applyBorder="1" applyAlignment="1">
      <alignment horizontal="center"/>
    </xf>
    <xf numFmtId="2" fontId="6" fillId="0" borderId="80" xfId="38" applyNumberFormat="1" applyFont="1" applyFill="1" applyBorder="1" applyAlignment="1">
      <alignment horizontal="center" vertical="center" wrapText="1"/>
    </xf>
    <xf numFmtId="9" fontId="6" fillId="0" borderId="80" xfId="43" applyFont="1" applyFill="1" applyBorder="1" applyAlignment="1">
      <alignment horizontal="center" vertical="center" wrapText="1"/>
    </xf>
    <xf numFmtId="4" fontId="6" fillId="0" borderId="81" xfId="38" applyNumberFormat="1" applyFont="1" applyFill="1" applyBorder="1" applyAlignment="1">
      <alignment horizontal="center" vertical="center" wrapText="1"/>
    </xf>
    <xf numFmtId="0" fontId="42" fillId="27" borderId="18" xfId="0" applyFont="1" applyFill="1" applyBorder="1" applyAlignment="1">
      <alignment horizontal="center"/>
    </xf>
    <xf numFmtId="0" fontId="5" fillId="0" borderId="18" xfId="0" applyFont="1" applyFill="1" applyBorder="1" applyAlignment="1">
      <alignment horizontal="center"/>
    </xf>
    <xf numFmtId="0" fontId="5" fillId="0" borderId="0" xfId="38" applyFont="1" applyFill="1"/>
    <xf numFmtId="2" fontId="6" fillId="0" borderId="41" xfId="0" applyNumberFormat="1" applyFont="1" applyFill="1" applyBorder="1" applyAlignment="1">
      <alignment horizontal="center" vertical="center"/>
    </xf>
    <xf numFmtId="0" fontId="6" fillId="0" borderId="80" xfId="38" applyFont="1" applyFill="1" applyBorder="1" applyAlignment="1">
      <alignment horizontal="center" vertical="center" wrapText="1"/>
    </xf>
    <xf numFmtId="0" fontId="6" fillId="0" borderId="81" xfId="38" applyFont="1" applyFill="1" applyBorder="1" applyAlignment="1">
      <alignment horizontal="center" vertical="center" wrapText="1"/>
    </xf>
    <xf numFmtId="9" fontId="6" fillId="0" borderId="80" xfId="38" applyNumberFormat="1" applyFont="1" applyFill="1" applyBorder="1" applyAlignment="1">
      <alignment horizontal="center" vertical="center" wrapText="1"/>
    </xf>
    <xf numFmtId="4" fontId="6" fillId="0" borderId="80" xfId="38" applyNumberFormat="1" applyFont="1" applyFill="1" applyBorder="1" applyAlignment="1">
      <alignment horizontal="center" vertical="center" wrapText="1"/>
    </xf>
    <xf numFmtId="0" fontId="6" fillId="0" borderId="92" xfId="38" applyFont="1" applyFill="1" applyBorder="1" applyAlignment="1">
      <alignment horizontal="center" vertical="center" wrapText="1"/>
    </xf>
    <xf numFmtId="9" fontId="6" fillId="0" borderId="33" xfId="38" applyNumberFormat="1" applyFont="1" applyFill="1" applyBorder="1" applyAlignment="1">
      <alignment horizontal="center" vertical="center" wrapText="1"/>
    </xf>
    <xf numFmtId="4" fontId="6" fillId="0" borderId="33" xfId="38" applyNumberFormat="1" applyFont="1" applyFill="1" applyBorder="1" applyAlignment="1">
      <alignment horizontal="center" vertical="center" wrapText="1"/>
    </xf>
    <xf numFmtId="2" fontId="6" fillId="0" borderId="15" xfId="38" applyNumberFormat="1" applyFont="1" applyFill="1" applyBorder="1" applyAlignment="1">
      <alignment horizontal="center" vertical="center" wrapText="1"/>
    </xf>
    <xf numFmtId="2" fontId="10" fillId="0" borderId="18" xfId="0" applyNumberFormat="1" applyFont="1" applyFill="1" applyBorder="1" applyAlignment="1">
      <alignment horizontal="center" vertical="center" wrapText="1"/>
    </xf>
    <xf numFmtId="4" fontId="2" fillId="0" borderId="79" xfId="0" applyNumberFormat="1" applyFont="1" applyFill="1" applyBorder="1" applyAlignment="1">
      <alignment horizontal="center" vertical="center"/>
    </xf>
    <xf numFmtId="0" fontId="11" fillId="0" borderId="18" xfId="0" applyFont="1" applyFill="1" applyBorder="1" applyAlignment="1">
      <alignment vertical="center" wrapText="1"/>
    </xf>
    <xf numFmtId="0" fontId="69" fillId="0" borderId="38" xfId="0" applyFont="1" applyBorder="1" applyAlignment="1">
      <alignment horizontal="center"/>
    </xf>
    <xf numFmtId="0" fontId="69" fillId="0" borderId="27" xfId="0" applyFont="1" applyBorder="1" applyAlignment="1">
      <alignment horizontal="center"/>
    </xf>
    <xf numFmtId="0" fontId="69" fillId="0" borderId="27" xfId="0" applyFont="1" applyFill="1" applyBorder="1" applyAlignment="1">
      <alignment horizontal="center"/>
    </xf>
    <xf numFmtId="4" fontId="15" fillId="0" borderId="27" xfId="0" applyNumberFormat="1" applyFont="1" applyBorder="1" applyAlignment="1">
      <alignment horizontal="center"/>
    </xf>
    <xf numFmtId="0" fontId="15" fillId="0" borderId="27" xfId="0" applyFont="1" applyBorder="1" applyAlignment="1">
      <alignment horizontal="center"/>
    </xf>
    <xf numFmtId="0" fontId="15" fillId="0" borderId="27" xfId="0" applyFont="1" applyFill="1" applyBorder="1" applyAlignment="1">
      <alignment horizontal="center"/>
    </xf>
    <xf numFmtId="4" fontId="69" fillId="0" borderId="27" xfId="0" applyNumberFormat="1" applyFont="1" applyBorder="1" applyAlignment="1">
      <alignment horizontal="center"/>
    </xf>
    <xf numFmtId="4" fontId="6" fillId="0" borderId="92" xfId="0" applyNumberFormat="1" applyFont="1" applyFill="1" applyBorder="1" applyAlignment="1">
      <alignment horizontal="center" vertical="center"/>
    </xf>
    <xf numFmtId="0" fontId="0" fillId="0" borderId="0" xfId="0" applyBorder="1"/>
    <xf numFmtId="0" fontId="69" fillId="0" borderId="0" xfId="0" applyFont="1" applyBorder="1" applyAlignment="1">
      <alignment horizontal="center"/>
    </xf>
    <xf numFmtId="0" fontId="12" fillId="0" borderId="0" xfId="39" applyBorder="1" applyAlignment="1">
      <alignment readingOrder="2"/>
    </xf>
    <xf numFmtId="0" fontId="70" fillId="0" borderId="0" xfId="39" applyFont="1" applyBorder="1" applyAlignment="1">
      <alignment horizontal="center"/>
    </xf>
    <xf numFmtId="0" fontId="12" fillId="0" borderId="0" xfId="39" applyBorder="1" applyAlignment="1">
      <alignment readingOrder="1"/>
    </xf>
    <xf numFmtId="0" fontId="20" fillId="0" borderId="0" xfId="39" applyFont="1" applyBorder="1" applyAlignment="1">
      <alignment vertical="center" readingOrder="2"/>
    </xf>
    <xf numFmtId="0" fontId="51" fillId="0" borderId="0" xfId="39" applyFont="1" applyBorder="1" applyAlignment="1">
      <alignment horizontal="center" vertical="center" readingOrder="2"/>
    </xf>
    <xf numFmtId="0" fontId="5" fillId="0" borderId="0" xfId="39" applyFont="1" applyBorder="1" applyAlignment="1">
      <alignment horizontal="right" vertical="center" indent="1" readingOrder="1"/>
    </xf>
    <xf numFmtId="14" fontId="51" fillId="0" borderId="0" xfId="39" applyNumberFormat="1" applyFont="1" applyBorder="1" applyAlignment="1">
      <alignment horizontal="center" vertical="center"/>
    </xf>
    <xf numFmtId="0" fontId="2" fillId="0" borderId="0" xfId="39" applyFont="1" applyBorder="1" applyAlignment="1">
      <alignment horizontal="right" readingOrder="2"/>
    </xf>
    <xf numFmtId="14" fontId="2" fillId="0" borderId="0" xfId="39" applyNumberFormat="1" applyFont="1" applyBorder="1" applyAlignment="1">
      <alignment horizontal="center"/>
    </xf>
    <xf numFmtId="0" fontId="12" fillId="0" borderId="0" xfId="39" applyBorder="1"/>
    <xf numFmtId="0" fontId="6" fillId="0" borderId="0" xfId="39" applyFont="1" applyBorder="1" applyAlignment="1">
      <alignment horizontal="center" vertical="center" readingOrder="2"/>
    </xf>
    <xf numFmtId="14" fontId="2" fillId="0" borderId="0" xfId="39" applyNumberFormat="1" applyFont="1" applyBorder="1" applyAlignment="1">
      <alignment horizontal="center" vertical="center"/>
    </xf>
    <xf numFmtId="0" fontId="70" fillId="0" borderId="21" xfId="39" applyFont="1" applyBorder="1" applyAlignment="1">
      <alignment horizontal="center"/>
    </xf>
    <xf numFmtId="0" fontId="2" fillId="0" borderId="0" xfId="39" applyFont="1" applyBorder="1" applyAlignment="1">
      <alignment horizontal="center"/>
    </xf>
    <xf numFmtId="0" fontId="71" fillId="27" borderId="15" xfId="39" applyFont="1" applyFill="1" applyBorder="1" applyAlignment="1">
      <alignment horizontal="center" vertical="center"/>
    </xf>
    <xf numFmtId="0" fontId="12" fillId="0" borderId="0" xfId="38" applyFont="1"/>
    <xf numFmtId="0" fontId="12" fillId="0" borderId="30" xfId="38" applyBorder="1"/>
    <xf numFmtId="0" fontId="12" fillId="0" borderId="34" xfId="38" applyBorder="1"/>
    <xf numFmtId="0" fontId="6" fillId="0" borderId="30" xfId="38" applyFont="1" applyBorder="1"/>
    <xf numFmtId="4" fontId="6" fillId="27" borderId="31" xfId="38" applyNumberFormat="1" applyFont="1" applyFill="1" applyBorder="1"/>
    <xf numFmtId="0" fontId="12" fillId="0" borderId="0" xfId="38" applyFont="1" applyFill="1"/>
    <xf numFmtId="4" fontId="15" fillId="0" borderId="27" xfId="0" applyNumberFormat="1" applyFont="1" applyFill="1" applyBorder="1" applyAlignment="1">
      <alignment horizontal="center" vertical="center"/>
    </xf>
    <xf numFmtId="4" fontId="15" fillId="0" borderId="27" xfId="0" applyNumberFormat="1" applyFont="1" applyFill="1" applyBorder="1" applyAlignment="1">
      <alignment horizontal="center"/>
    </xf>
    <xf numFmtId="0" fontId="6" fillId="0" borderId="17" xfId="0" applyFont="1" applyFill="1" applyBorder="1" applyAlignment="1">
      <alignment horizontal="center" vertical="top" textRotation="90"/>
    </xf>
    <xf numFmtId="0" fontId="6" fillId="0" borderId="18" xfId="0" applyFont="1" applyFill="1" applyBorder="1" applyAlignment="1">
      <alignment horizontal="center" vertical="top" textRotation="90"/>
    </xf>
    <xf numFmtId="0" fontId="6" fillId="0" borderId="15" xfId="0" applyFont="1" applyFill="1" applyBorder="1" applyAlignment="1">
      <alignment horizontal="right" vertical="top" wrapText="1"/>
    </xf>
    <xf numFmtId="0" fontId="14" fillId="0" borderId="11" xfId="0" applyFont="1" applyFill="1" applyBorder="1" applyAlignment="1">
      <alignment horizontal="center" vertical="top"/>
    </xf>
    <xf numFmtId="0" fontId="14" fillId="0" borderId="23" xfId="0" applyFont="1" applyFill="1" applyBorder="1" applyAlignment="1">
      <alignment horizontal="center" vertical="top"/>
    </xf>
    <xf numFmtId="0" fontId="15" fillId="0" borderId="23" xfId="0" applyFont="1" applyFill="1" applyBorder="1" applyAlignment="1">
      <alignment horizontal="center" vertical="center"/>
    </xf>
    <xf numFmtId="0" fontId="14" fillId="0" borderId="23" xfId="0" applyFont="1" applyFill="1" applyBorder="1" applyAlignment="1">
      <alignment horizontal="center" vertical="center"/>
    </xf>
    <xf numFmtId="4" fontId="14" fillId="0" borderId="34" xfId="0" applyNumberFormat="1" applyFont="1" applyFill="1" applyBorder="1" applyAlignment="1">
      <alignment horizontal="center" vertical="center"/>
    </xf>
    <xf numFmtId="0" fontId="6" fillId="0" borderId="32" xfId="0" applyFont="1" applyFill="1" applyBorder="1" applyAlignment="1">
      <alignment horizontal="center" vertical="top"/>
    </xf>
    <xf numFmtId="0" fontId="6" fillId="0" borderId="33" xfId="0" applyFont="1" applyFill="1" applyBorder="1" applyAlignment="1">
      <alignment horizontal="center" vertical="top"/>
    </xf>
    <xf numFmtId="0" fontId="6" fillId="0" borderId="33" xfId="0" applyFont="1" applyFill="1" applyBorder="1" applyAlignment="1">
      <alignment horizontal="right" vertical="top" wrapText="1"/>
    </xf>
    <xf numFmtId="0" fontId="6" fillId="0" borderId="33" xfId="0" applyFont="1" applyFill="1" applyBorder="1" applyAlignment="1">
      <alignment horizontal="center" vertical="center"/>
    </xf>
    <xf numFmtId="0" fontId="0" fillId="0" borderId="93" xfId="0" applyFill="1" applyBorder="1" applyAlignment="1">
      <alignment horizontal="center" vertical="center"/>
    </xf>
    <xf numFmtId="4" fontId="6" fillId="0" borderId="38" xfId="0" applyNumberFormat="1" applyFont="1" applyFill="1" applyBorder="1" applyAlignment="1">
      <alignment horizontal="center" vertical="center"/>
    </xf>
    <xf numFmtId="2" fontId="2" fillId="0" borderId="14" xfId="0" applyNumberFormat="1" applyFont="1" applyFill="1" applyBorder="1" applyAlignment="1">
      <alignment horizontal="center" vertical="center"/>
    </xf>
    <xf numFmtId="2" fontId="2" fillId="0" borderId="15" xfId="0" applyNumberFormat="1" applyFont="1" applyFill="1" applyBorder="1" applyAlignment="1">
      <alignment horizontal="center" vertical="center"/>
    </xf>
    <xf numFmtId="2" fontId="6" fillId="0" borderId="14" xfId="0" applyNumberFormat="1" applyFont="1" applyFill="1" applyBorder="1" applyAlignment="1">
      <alignment horizontal="center" vertical="center"/>
    </xf>
    <xf numFmtId="2" fontId="6" fillId="0" borderId="15" xfId="0" applyNumberFormat="1" applyFont="1" applyFill="1" applyBorder="1" applyAlignment="1">
      <alignment horizontal="center" vertical="center"/>
    </xf>
    <xf numFmtId="0" fontId="5" fillId="0" borderId="18" xfId="0" applyNumberFormat="1" applyFont="1" applyFill="1" applyBorder="1" applyAlignment="1">
      <alignment horizontal="right" vertical="top" wrapText="1"/>
    </xf>
    <xf numFmtId="0" fontId="14" fillId="0" borderId="31" xfId="0" applyFont="1" applyFill="1" applyBorder="1" applyAlignment="1">
      <alignment horizontal="center" vertical="center"/>
    </xf>
    <xf numFmtId="9" fontId="6" fillId="0" borderId="41" xfId="43" applyFont="1" applyBorder="1" applyAlignment="1">
      <alignment horizontal="center" vertical="center"/>
    </xf>
    <xf numFmtId="0" fontId="6" fillId="0" borderId="17" xfId="0" applyFont="1" applyFill="1" applyBorder="1" applyAlignment="1">
      <alignment horizontal="center" vertical="center"/>
    </xf>
    <xf numFmtId="0" fontId="6" fillId="0" borderId="24" xfId="0" applyFont="1" applyFill="1" applyBorder="1" applyAlignment="1">
      <alignment horizontal="center" vertical="center"/>
    </xf>
    <xf numFmtId="4" fontId="69" fillId="0" borderId="27" xfId="0" applyNumberFormat="1" applyFont="1" applyFill="1" applyBorder="1" applyAlignment="1">
      <alignment horizontal="center"/>
    </xf>
    <xf numFmtId="0" fontId="63" fillId="0" borderId="18" xfId="38" applyFont="1" applyFill="1" applyBorder="1" applyAlignment="1">
      <alignment horizontal="center" vertical="center" wrapText="1"/>
    </xf>
    <xf numFmtId="0" fontId="63" fillId="0" borderId="18" xfId="0" applyFont="1" applyFill="1" applyBorder="1" applyAlignment="1">
      <alignment horizontal="right" vertical="top" wrapText="1"/>
    </xf>
    <xf numFmtId="0" fontId="6" fillId="0" borderId="13" xfId="38" applyFont="1" applyFill="1" applyBorder="1" applyAlignment="1">
      <alignment horizontal="center" vertical="center" wrapText="1"/>
    </xf>
    <xf numFmtId="2" fontId="6" fillId="0" borderId="13" xfId="38" applyNumberFormat="1" applyFont="1" applyFill="1" applyBorder="1" applyAlignment="1">
      <alignment horizontal="center" vertical="center" wrapText="1"/>
    </xf>
    <xf numFmtId="4" fontId="6" fillId="0" borderId="20" xfId="38" applyNumberFormat="1" applyFont="1" applyFill="1" applyBorder="1" applyAlignment="1">
      <alignment horizontal="center" vertical="center" wrapText="1"/>
    </xf>
    <xf numFmtId="0" fontId="57" fillId="0" borderId="94" xfId="0" applyFont="1" applyBorder="1" applyAlignment="1">
      <alignment horizontal="center" vertical="center"/>
    </xf>
    <xf numFmtId="0" fontId="57" fillId="0" borderId="94" xfId="0" applyFont="1" applyBorder="1" applyAlignment="1">
      <alignment horizontal="center" vertical="center" readingOrder="2"/>
    </xf>
    <xf numFmtId="0" fontId="0" fillId="24" borderId="94" xfId="0" applyFill="1" applyBorder="1" applyAlignment="1">
      <alignment horizontal="center" vertical="center" readingOrder="2"/>
    </xf>
    <xf numFmtId="0" fontId="2" fillId="26" borderId="94" xfId="0" applyFont="1" applyFill="1" applyBorder="1" applyAlignment="1">
      <alignment horizontal="center" vertical="center" readingOrder="2"/>
    </xf>
    <xf numFmtId="0" fontId="0" fillId="0" borderId="95" xfId="0" applyBorder="1" applyAlignment="1">
      <alignment horizontal="center" vertical="center"/>
    </xf>
    <xf numFmtId="0" fontId="2" fillId="0" borderId="96" xfId="0" applyFont="1" applyBorder="1" applyAlignment="1">
      <alignment vertical="center" readingOrder="2"/>
    </xf>
    <xf numFmtId="2" fontId="2" fillId="24" borderId="97" xfId="0" applyNumberFormat="1" applyFont="1" applyFill="1" applyBorder="1" applyAlignment="1">
      <alignment horizontal="center" vertical="center" readingOrder="2"/>
    </xf>
    <xf numFmtId="0" fontId="0" fillId="0" borderId="97" xfId="0" applyBorder="1" applyAlignment="1">
      <alignment horizontal="center" vertical="center"/>
    </xf>
    <xf numFmtId="0" fontId="2" fillId="0" borderId="97" xfId="0" applyFont="1" applyBorder="1" applyAlignment="1">
      <alignment vertical="center" readingOrder="2"/>
    </xf>
    <xf numFmtId="2" fontId="2" fillId="0" borderId="97" xfId="0" applyNumberFormat="1" applyFont="1" applyBorder="1" applyAlignment="1">
      <alignment horizontal="center" vertical="center" readingOrder="2"/>
    </xf>
    <xf numFmtId="0" fontId="2" fillId="0" borderId="98" xfId="0" applyFont="1" applyBorder="1" applyAlignment="1">
      <alignment vertical="center" readingOrder="2"/>
    </xf>
    <xf numFmtId="2" fontId="2" fillId="24" borderId="98" xfId="0" applyNumberFormat="1" applyFont="1" applyFill="1" applyBorder="1" applyAlignment="1">
      <alignment horizontal="center" vertical="center" readingOrder="2"/>
    </xf>
    <xf numFmtId="0" fontId="0" fillId="0" borderId="0" xfId="0" applyFill="1" applyBorder="1"/>
    <xf numFmtId="4" fontId="16" fillId="0" borderId="18" xfId="0" applyNumberFormat="1" applyFont="1" applyBorder="1"/>
    <xf numFmtId="0" fontId="0" fillId="0" borderId="99" xfId="0" applyBorder="1" applyAlignment="1">
      <alignment horizontal="center" vertical="center"/>
    </xf>
    <xf numFmtId="0" fontId="2" fillId="0" borderId="100" xfId="0" applyFont="1" applyBorder="1" applyAlignment="1">
      <alignment horizontal="center" vertical="center" readingOrder="2"/>
    </xf>
    <xf numFmtId="2" fontId="2" fillId="24" borderId="100" xfId="0" applyNumberFormat="1" applyFont="1" applyFill="1" applyBorder="1" applyAlignment="1">
      <alignment horizontal="center" vertical="center" readingOrder="2"/>
    </xf>
    <xf numFmtId="166" fontId="2" fillId="24" borderId="100" xfId="0" applyNumberFormat="1" applyFont="1" applyFill="1" applyBorder="1" applyAlignment="1">
      <alignment horizontal="center" vertical="center" readingOrder="2"/>
    </xf>
    <xf numFmtId="0" fontId="0" fillId="0" borderId="101" xfId="0" applyBorder="1" applyAlignment="1">
      <alignment horizontal="center" vertical="center"/>
    </xf>
    <xf numFmtId="2" fontId="2" fillId="24" borderId="101" xfId="0" applyNumberFormat="1" applyFont="1" applyFill="1" applyBorder="1" applyAlignment="1">
      <alignment horizontal="center" vertical="center" readingOrder="2"/>
    </xf>
    <xf numFmtId="0" fontId="57" fillId="0" borderId="97" xfId="0" applyFont="1" applyBorder="1" applyAlignment="1">
      <alignment vertical="center" readingOrder="2"/>
    </xf>
    <xf numFmtId="0" fontId="57" fillId="0" borderId="101" xfId="0" applyFont="1" applyBorder="1" applyAlignment="1">
      <alignment vertical="center" readingOrder="2"/>
    </xf>
    <xf numFmtId="0" fontId="57" fillId="0" borderId="0" xfId="0" applyFont="1" applyBorder="1" applyAlignment="1">
      <alignment horizontal="center" vertical="center"/>
    </xf>
    <xf numFmtId="0" fontId="57" fillId="0" borderId="0" xfId="0" applyFont="1" applyBorder="1" applyAlignment="1">
      <alignment horizontal="center" vertical="center" readingOrder="2"/>
    </xf>
    <xf numFmtId="0" fontId="2" fillId="24" borderId="0" xfId="0" applyFont="1" applyFill="1" applyBorder="1" applyAlignment="1">
      <alignment horizontal="center" vertical="center" readingOrder="2"/>
    </xf>
    <xf numFmtId="0" fontId="2" fillId="26" borderId="0" xfId="0" applyFont="1" applyFill="1" applyBorder="1" applyAlignment="1">
      <alignment horizontal="center" vertical="center" readingOrder="2"/>
    </xf>
    <xf numFmtId="0" fontId="2" fillId="0" borderId="0" xfId="0" applyFont="1" applyBorder="1" applyAlignment="1">
      <alignment vertical="center" readingOrder="2"/>
    </xf>
    <xf numFmtId="2" fontId="2" fillId="24" borderId="0" xfId="0" applyNumberFormat="1" applyFont="1" applyFill="1" applyBorder="1" applyAlignment="1">
      <alignment horizontal="center" vertical="center" readingOrder="2"/>
    </xf>
    <xf numFmtId="2" fontId="2" fillId="0" borderId="0" xfId="0" applyNumberFormat="1" applyFont="1" applyBorder="1" applyAlignment="1">
      <alignment horizontal="center" vertical="center" readingOrder="2"/>
    </xf>
    <xf numFmtId="10" fontId="6" fillId="0" borderId="0" xfId="0" applyNumberFormat="1" applyFont="1" applyBorder="1" applyAlignment="1">
      <alignment horizontal="center" vertical="center"/>
    </xf>
    <xf numFmtId="0" fontId="57" fillId="0" borderId="0" xfId="0" applyFont="1" applyBorder="1" applyAlignment="1">
      <alignment vertical="center" readingOrder="2"/>
    </xf>
    <xf numFmtId="166" fontId="2" fillId="24" borderId="0" xfId="0" applyNumberFormat="1" applyFont="1" applyFill="1" applyBorder="1" applyAlignment="1">
      <alignment horizontal="center" vertical="center" readingOrder="2"/>
    </xf>
    <xf numFmtId="0" fontId="6" fillId="0" borderId="32" xfId="0" applyFont="1" applyFill="1" applyBorder="1" applyAlignment="1">
      <alignment horizontal="center" vertical="center"/>
    </xf>
    <xf numFmtId="0" fontId="42" fillId="27" borderId="15" xfId="0" applyFont="1" applyFill="1" applyBorder="1" applyAlignment="1">
      <alignment horizontal="center"/>
    </xf>
    <xf numFmtId="9" fontId="6" fillId="0" borderId="46" xfId="43" applyFont="1" applyBorder="1" applyAlignment="1">
      <alignment horizontal="center" vertical="center"/>
    </xf>
    <xf numFmtId="0" fontId="2" fillId="0" borderId="97" xfId="0" applyFont="1" applyFill="1" applyBorder="1" applyAlignment="1">
      <alignment vertical="center" readingOrder="2"/>
    </xf>
    <xf numFmtId="2" fontId="2" fillId="0" borderId="97" xfId="0" applyNumberFormat="1" applyFont="1" applyFill="1" applyBorder="1" applyAlignment="1">
      <alignment horizontal="center" vertical="center" readingOrder="2"/>
    </xf>
    <xf numFmtId="0" fontId="57" fillId="0" borderId="97" xfId="0" applyFont="1" applyFill="1" applyBorder="1" applyAlignment="1">
      <alignment vertical="center" readingOrder="2"/>
    </xf>
    <xf numFmtId="0" fontId="57" fillId="0" borderId="101" xfId="0" applyFont="1" applyFill="1" applyBorder="1" applyAlignment="1">
      <alignment vertical="center" readingOrder="2"/>
    </xf>
    <xf numFmtId="2" fontId="2" fillId="0" borderId="101" xfId="0" applyNumberFormat="1" applyFont="1" applyFill="1" applyBorder="1" applyAlignment="1">
      <alignment horizontal="center" vertical="center" readingOrder="2"/>
    </xf>
    <xf numFmtId="0" fontId="2" fillId="0" borderId="100" xfId="0" applyFont="1" applyFill="1" applyBorder="1" applyAlignment="1">
      <alignment horizontal="center" vertical="center" readingOrder="2"/>
    </xf>
    <xf numFmtId="2" fontId="2" fillId="0" borderId="100" xfId="0" applyNumberFormat="1" applyFont="1" applyFill="1" applyBorder="1" applyAlignment="1">
      <alignment horizontal="center" vertical="center" readingOrder="2"/>
    </xf>
    <xf numFmtId="166" fontId="2" fillId="0" borderId="100" xfId="0" applyNumberFormat="1" applyFont="1" applyFill="1" applyBorder="1" applyAlignment="1">
      <alignment horizontal="center" vertical="center" readingOrder="2"/>
    </xf>
    <xf numFmtId="2" fontId="2" fillId="27" borderId="97" xfId="0" applyNumberFormat="1" applyFont="1" applyFill="1" applyBorder="1" applyAlignment="1">
      <alignment horizontal="center" vertical="center" readingOrder="2"/>
    </xf>
    <xf numFmtId="4" fontId="15" fillId="28" borderId="27" xfId="0" applyNumberFormat="1" applyFont="1" applyFill="1" applyBorder="1" applyAlignment="1">
      <alignment horizontal="center" vertical="center"/>
    </xf>
    <xf numFmtId="4" fontId="6" fillId="33" borderId="31" xfId="38" applyNumberFormat="1" applyFont="1" applyFill="1" applyBorder="1" applyAlignment="1">
      <alignment horizontal="center"/>
    </xf>
    <xf numFmtId="0" fontId="6" fillId="27" borderId="14" xfId="0" applyFont="1" applyFill="1" applyBorder="1" applyAlignment="1">
      <alignment horizontal="center" vertical="top"/>
    </xf>
    <xf numFmtId="0" fontId="6" fillId="27" borderId="15" xfId="0" applyFont="1" applyFill="1" applyBorder="1" applyAlignment="1">
      <alignment horizontal="center" vertical="top"/>
    </xf>
    <xf numFmtId="0" fontId="7" fillId="27" borderId="15" xfId="0" applyFont="1" applyFill="1" applyBorder="1" applyAlignment="1">
      <alignment horizontal="right" vertical="top"/>
    </xf>
    <xf numFmtId="0" fontId="6" fillId="27" borderId="15" xfId="0" applyFont="1" applyFill="1" applyBorder="1" applyAlignment="1">
      <alignment horizontal="center" vertical="center"/>
    </xf>
    <xf numFmtId="4" fontId="6" fillId="27" borderId="15" xfId="0" applyNumberFormat="1" applyFont="1" applyFill="1" applyBorder="1" applyAlignment="1">
      <alignment horizontal="center" vertical="center"/>
    </xf>
    <xf numFmtId="4" fontId="6" fillId="27" borderId="16" xfId="0" applyNumberFormat="1" applyFont="1" applyFill="1" applyBorder="1" applyAlignment="1">
      <alignment horizontal="center" vertical="center"/>
    </xf>
    <xf numFmtId="0" fontId="0" fillId="27" borderId="0" xfId="0" applyFill="1" applyAlignment="1">
      <alignment horizontal="center" vertical="center"/>
    </xf>
    <xf numFmtId="0" fontId="0" fillId="27" borderId="0" xfId="0" applyFill="1"/>
    <xf numFmtId="0" fontId="6" fillId="27" borderId="17" xfId="0" applyFont="1" applyFill="1" applyBorder="1" applyAlignment="1">
      <alignment horizontal="center" vertical="top"/>
    </xf>
    <xf numFmtId="0" fontId="6" fillId="27" borderId="18" xfId="0" applyFont="1" applyFill="1" applyBorder="1" applyAlignment="1">
      <alignment horizontal="center" vertical="top"/>
    </xf>
    <xf numFmtId="0" fontId="6" fillId="27" borderId="18" xfId="0" applyFont="1" applyFill="1" applyBorder="1" applyAlignment="1">
      <alignment horizontal="right" vertical="top" wrapText="1"/>
    </xf>
    <xf numFmtId="0" fontId="6" fillId="27" borderId="18" xfId="0" applyFont="1" applyFill="1" applyBorder="1" applyAlignment="1">
      <alignment horizontal="center" vertical="center"/>
    </xf>
    <xf numFmtId="4" fontId="6" fillId="27" borderId="18" xfId="0" applyNumberFormat="1" applyFont="1" applyFill="1" applyBorder="1" applyAlignment="1">
      <alignment horizontal="center" vertical="center"/>
    </xf>
    <xf numFmtId="4" fontId="6" fillId="27" borderId="19" xfId="0" applyNumberFormat="1" applyFont="1" applyFill="1" applyBorder="1" applyAlignment="1">
      <alignment horizontal="center" vertical="center"/>
    </xf>
    <xf numFmtId="0" fontId="7" fillId="27" borderId="18" xfId="0" applyFont="1" applyFill="1" applyBorder="1" applyAlignment="1">
      <alignment horizontal="right" vertical="top" wrapText="1"/>
    </xf>
    <xf numFmtId="0" fontId="6" fillId="27" borderId="24" xfId="0" applyFont="1" applyFill="1" applyBorder="1" applyAlignment="1">
      <alignment horizontal="center" vertical="top"/>
    </xf>
    <xf numFmtId="0" fontId="6" fillId="27" borderId="13" xfId="0" applyFont="1" applyFill="1" applyBorder="1" applyAlignment="1">
      <alignment horizontal="center" vertical="top"/>
    </xf>
    <xf numFmtId="0" fontId="6" fillId="27" borderId="13" xfId="0" applyFont="1" applyFill="1" applyBorder="1" applyAlignment="1">
      <alignment horizontal="right" vertical="top" wrapText="1"/>
    </xf>
    <xf numFmtId="0" fontId="6" fillId="27" borderId="13" xfId="0" applyFont="1" applyFill="1" applyBorder="1" applyAlignment="1">
      <alignment horizontal="center" vertical="center"/>
    </xf>
    <xf numFmtId="4" fontId="6" fillId="27" borderId="13" xfId="0" applyNumberFormat="1" applyFont="1" applyFill="1" applyBorder="1" applyAlignment="1">
      <alignment horizontal="center" vertical="center"/>
    </xf>
    <xf numFmtId="4" fontId="6" fillId="27" borderId="20" xfId="0" applyNumberFormat="1" applyFont="1" applyFill="1" applyBorder="1" applyAlignment="1">
      <alignment horizontal="center" vertical="center"/>
    </xf>
    <xf numFmtId="0" fontId="5" fillId="27" borderId="18" xfId="0" applyFont="1" applyFill="1" applyBorder="1" applyAlignment="1">
      <alignment horizontal="right" vertical="top" wrapText="1"/>
    </xf>
    <xf numFmtId="0" fontId="6" fillId="27" borderId="18" xfId="0" applyFont="1" applyFill="1" applyBorder="1" applyAlignment="1">
      <alignment horizontal="right" vertical="top"/>
    </xf>
    <xf numFmtId="0" fontId="6" fillId="27" borderId="17" xfId="0" applyFont="1" applyFill="1" applyBorder="1" applyAlignment="1">
      <alignment horizontal="center" vertical="center"/>
    </xf>
    <xf numFmtId="0" fontId="6" fillId="27" borderId="13" xfId="0" applyFont="1" applyFill="1" applyBorder="1" applyAlignment="1">
      <alignment horizontal="right" vertical="top"/>
    </xf>
    <xf numFmtId="0" fontId="6" fillId="27" borderId="24" xfId="0" applyFont="1" applyFill="1" applyBorder="1" applyAlignment="1">
      <alignment horizontal="center" vertical="center"/>
    </xf>
    <xf numFmtId="9" fontId="6" fillId="27" borderId="18" xfId="0" applyNumberFormat="1" applyFont="1" applyFill="1" applyBorder="1" applyAlignment="1">
      <alignment horizontal="center" vertical="center"/>
    </xf>
    <xf numFmtId="9" fontId="6" fillId="27" borderId="33" xfId="0" applyNumberFormat="1" applyFont="1" applyFill="1" applyBorder="1" applyAlignment="1">
      <alignment horizontal="center" vertical="center"/>
    </xf>
    <xf numFmtId="4" fontId="6" fillId="27" borderId="37" xfId="0" applyNumberFormat="1" applyFont="1" applyFill="1" applyBorder="1" applyAlignment="1">
      <alignment horizontal="center" vertical="center"/>
    </xf>
    <xf numFmtId="0" fontId="7" fillId="27" borderId="15" xfId="0" applyFont="1" applyFill="1" applyBorder="1" applyAlignment="1">
      <alignment horizontal="right" vertical="top" wrapText="1"/>
    </xf>
    <xf numFmtId="9" fontId="6" fillId="27" borderId="13" xfId="0" applyNumberFormat="1" applyFont="1" applyFill="1" applyBorder="1" applyAlignment="1">
      <alignment horizontal="center" vertical="center"/>
    </xf>
    <xf numFmtId="0" fontId="6" fillId="27" borderId="17" xfId="0" applyFont="1" applyFill="1" applyBorder="1" applyAlignment="1">
      <alignment horizontal="center" vertical="top" textRotation="90"/>
    </xf>
    <xf numFmtId="0" fontId="6" fillId="27" borderId="18" xfId="0" applyFont="1" applyFill="1" applyBorder="1" applyAlignment="1">
      <alignment horizontal="center" vertical="top" textRotation="90"/>
    </xf>
    <xf numFmtId="0" fontId="6" fillId="27" borderId="80" xfId="0" applyFont="1" applyFill="1" applyBorder="1" applyAlignment="1">
      <alignment horizontal="center" vertical="center"/>
    </xf>
    <xf numFmtId="4" fontId="6" fillId="27" borderId="81" xfId="0" applyNumberFormat="1" applyFont="1" applyFill="1" applyBorder="1" applyAlignment="1">
      <alignment horizontal="center" vertical="center"/>
    </xf>
    <xf numFmtId="9" fontId="6" fillId="27" borderId="15" xfId="0" applyNumberFormat="1" applyFont="1" applyFill="1" applyBorder="1" applyAlignment="1">
      <alignment horizontal="center" vertical="center"/>
    </xf>
    <xf numFmtId="2" fontId="6" fillId="27" borderId="14" xfId="0" applyNumberFormat="1" applyFont="1" applyFill="1" applyBorder="1" applyAlignment="1">
      <alignment horizontal="center" vertical="center"/>
    </xf>
    <xf numFmtId="2" fontId="6" fillId="27" borderId="15" xfId="0" applyNumberFormat="1" applyFont="1" applyFill="1" applyBorder="1" applyAlignment="1">
      <alignment horizontal="center" vertical="center"/>
    </xf>
    <xf numFmtId="2" fontId="6" fillId="27" borderId="17" xfId="0" applyNumberFormat="1" applyFont="1" applyFill="1" applyBorder="1" applyAlignment="1">
      <alignment horizontal="center" vertical="center"/>
    </xf>
    <xf numFmtId="2" fontId="6" fillId="27" borderId="18" xfId="0" applyNumberFormat="1" applyFont="1" applyFill="1" applyBorder="1" applyAlignment="1">
      <alignment horizontal="center" vertical="center"/>
    </xf>
    <xf numFmtId="2" fontId="6" fillId="27" borderId="24" xfId="0" applyNumberFormat="1" applyFont="1" applyFill="1" applyBorder="1" applyAlignment="1">
      <alignment horizontal="center" vertical="center"/>
    </xf>
    <xf numFmtId="2" fontId="6" fillId="27" borderId="13" xfId="0" applyNumberFormat="1" applyFont="1" applyFill="1" applyBorder="1" applyAlignment="1">
      <alignment horizontal="center" vertical="center"/>
    </xf>
    <xf numFmtId="0" fontId="0" fillId="27" borderId="102" xfId="0" applyFill="1" applyBorder="1" applyAlignment="1">
      <alignment horizontal="center" vertical="center"/>
    </xf>
    <xf numFmtId="4" fontId="0" fillId="27" borderId="0" xfId="0" applyNumberFormat="1" applyFill="1"/>
    <xf numFmtId="2" fontId="6" fillId="27" borderId="87" xfId="0" applyNumberFormat="1" applyFont="1" applyFill="1" applyBorder="1" applyAlignment="1">
      <alignment horizontal="center" vertical="center"/>
    </xf>
    <xf numFmtId="2" fontId="6" fillId="27" borderId="80" xfId="0" applyNumberFormat="1" applyFont="1" applyFill="1" applyBorder="1" applyAlignment="1">
      <alignment horizontal="center" vertical="center"/>
    </xf>
    <xf numFmtId="0" fontId="0" fillId="0" borderId="95" xfId="0" applyFill="1" applyBorder="1" applyAlignment="1">
      <alignment horizontal="center" vertical="center"/>
    </xf>
    <xf numFmtId="4" fontId="0" fillId="0" borderId="18" xfId="0" applyNumberFormat="1" applyFill="1" applyBorder="1"/>
    <xf numFmtId="0" fontId="6" fillId="0" borderId="18" xfId="0" applyFont="1" applyFill="1" applyBorder="1" applyAlignment="1">
      <alignment horizontal="right" vertical="top"/>
    </xf>
    <xf numFmtId="4" fontId="2" fillId="0" borderId="19" xfId="0" applyNumberFormat="1" applyFont="1" applyFill="1" applyBorder="1" applyAlignment="1">
      <alignment horizontal="center" vertical="center"/>
    </xf>
    <xf numFmtId="0" fontId="6" fillId="0" borderId="13" xfId="0" applyFont="1" applyFill="1" applyBorder="1" applyAlignment="1">
      <alignment horizontal="right" vertical="top"/>
    </xf>
    <xf numFmtId="4" fontId="2" fillId="0" borderId="20" xfId="0" applyNumberFormat="1" applyFont="1" applyFill="1" applyBorder="1" applyAlignment="1">
      <alignment horizontal="center" vertical="center"/>
    </xf>
    <xf numFmtId="0" fontId="0" fillId="0" borderId="31" xfId="0" applyFill="1" applyBorder="1"/>
    <xf numFmtId="4" fontId="0" fillId="0" borderId="28" xfId="0" applyNumberFormat="1" applyFill="1" applyBorder="1"/>
    <xf numFmtId="9" fontId="6" fillId="0" borderId="15" xfId="0" applyNumberFormat="1" applyFont="1" applyFill="1" applyBorder="1" applyAlignment="1">
      <alignment horizontal="center" vertical="center"/>
    </xf>
    <xf numFmtId="0" fontId="0" fillId="0" borderId="25" xfId="0" applyFill="1" applyBorder="1"/>
    <xf numFmtId="0" fontId="6" fillId="0" borderId="80" xfId="0" applyFont="1" applyFill="1" applyBorder="1" applyAlignment="1">
      <alignment horizontal="center" vertical="center"/>
    </xf>
    <xf numFmtId="4" fontId="6" fillId="0" borderId="106" xfId="0" applyNumberFormat="1" applyFont="1" applyFill="1" applyBorder="1" applyAlignment="1">
      <alignment horizontal="center" vertical="center"/>
    </xf>
    <xf numFmtId="4" fontId="6" fillId="0" borderId="107" xfId="0" applyNumberFormat="1" applyFont="1" applyFill="1" applyBorder="1" applyAlignment="1">
      <alignment horizontal="center" vertical="center"/>
    </xf>
    <xf numFmtId="4" fontId="6" fillId="0" borderId="43" xfId="0" applyNumberFormat="1" applyFont="1" applyFill="1" applyBorder="1" applyAlignment="1">
      <alignment horizontal="center" vertical="center"/>
    </xf>
    <xf numFmtId="4" fontId="6" fillId="0" borderId="108" xfId="0" applyNumberFormat="1" applyFont="1" applyFill="1" applyBorder="1" applyAlignment="1">
      <alignment horizontal="center" vertical="center"/>
    </xf>
    <xf numFmtId="4" fontId="6" fillId="0" borderId="109" xfId="0" applyNumberFormat="1" applyFont="1" applyFill="1" applyBorder="1" applyAlignment="1">
      <alignment horizontal="center" vertical="center"/>
    </xf>
    <xf numFmtId="0" fontId="0" fillId="0" borderId="102" xfId="0" applyFill="1" applyBorder="1" applyAlignment="1">
      <alignment horizontal="center" vertical="center"/>
    </xf>
    <xf numFmtId="4" fontId="0" fillId="0" borderId="0" xfId="0" applyNumberFormat="1" applyFill="1"/>
    <xf numFmtId="4" fontId="0" fillId="0" borderId="0" xfId="0" applyNumberFormat="1" applyFill="1" applyAlignment="1">
      <alignment horizontal="center"/>
    </xf>
    <xf numFmtId="0" fontId="42" fillId="0" borderId="83" xfId="38" applyFont="1" applyBorder="1" applyAlignment="1">
      <alignment horizontal="center"/>
    </xf>
    <xf numFmtId="0" fontId="42" fillId="0" borderId="109" xfId="38" applyFont="1" applyBorder="1" applyAlignment="1">
      <alignment horizontal="center"/>
    </xf>
    <xf numFmtId="0" fontId="3" fillId="0" borderId="30" xfId="38" applyFont="1" applyBorder="1" applyAlignment="1">
      <alignment horizontal="center"/>
    </xf>
    <xf numFmtId="0" fontId="3" fillId="0" borderId="34" xfId="38" applyFont="1" applyBorder="1" applyAlignment="1">
      <alignment horizontal="center"/>
    </xf>
    <xf numFmtId="0" fontId="42" fillId="0" borderId="103" xfId="38" applyFont="1" applyBorder="1" applyAlignment="1">
      <alignment horizontal="center"/>
    </xf>
    <xf numFmtId="0" fontId="42" fillId="0" borderId="104" xfId="38" applyFont="1" applyBorder="1" applyAlignment="1">
      <alignment horizontal="center"/>
    </xf>
    <xf numFmtId="0" fontId="42" fillId="0" borderId="105" xfId="38" applyFont="1" applyBorder="1" applyAlignment="1">
      <alignment horizontal="center"/>
    </xf>
    <xf numFmtId="0" fontId="6" fillId="0" borderId="38" xfId="38" applyFont="1" applyBorder="1" applyAlignment="1">
      <alignment horizontal="center"/>
    </xf>
    <xf numFmtId="0" fontId="6" fillId="0" borderId="36" xfId="38" applyFont="1" applyBorder="1" applyAlignment="1">
      <alignment horizontal="center"/>
    </xf>
    <xf numFmtId="0" fontId="42" fillId="0" borderId="72" xfId="38" applyFont="1" applyBorder="1" applyAlignment="1">
      <alignment horizontal="center"/>
    </xf>
    <xf numFmtId="0" fontId="42" fillId="0" borderId="73" xfId="38" applyFont="1" applyBorder="1" applyAlignment="1">
      <alignment horizontal="center"/>
    </xf>
    <xf numFmtId="0" fontId="42" fillId="0" borderId="40" xfId="38" applyFont="1" applyBorder="1" applyAlignment="1">
      <alignment horizontal="center"/>
    </xf>
    <xf numFmtId="0" fontId="42" fillId="0" borderId="43" xfId="38" applyFont="1" applyBorder="1" applyAlignment="1">
      <alignment horizontal="center"/>
    </xf>
    <xf numFmtId="0" fontId="55" fillId="0" borderId="0" xfId="40" applyFont="1" applyBorder="1" applyAlignment="1">
      <alignment horizontal="right" vertical="center" readingOrder="2"/>
    </xf>
    <xf numFmtId="0" fontId="61" fillId="0" borderId="0" xfId="40" applyFont="1" applyAlignment="1">
      <alignment horizontal="center" vertical="center" readingOrder="2"/>
    </xf>
    <xf numFmtId="0" fontId="56" fillId="0" borderId="31" xfId="40" applyFont="1" applyBorder="1" applyAlignment="1">
      <alignment horizontal="right" vertical="center" wrapText="1" readingOrder="2"/>
    </xf>
    <xf numFmtId="4" fontId="57" fillId="30" borderId="31" xfId="40" applyNumberFormat="1" applyFont="1" applyFill="1" applyBorder="1" applyAlignment="1">
      <alignment horizontal="center" vertical="center" readingOrder="1"/>
    </xf>
    <xf numFmtId="0" fontId="57" fillId="0" borderId="0" xfId="40" applyFont="1" applyAlignment="1">
      <alignment horizontal="center" vertical="center" readingOrder="2"/>
    </xf>
    <xf numFmtId="0" fontId="3" fillId="0" borderId="0" xfId="40" applyFont="1" applyFill="1" applyBorder="1" applyAlignment="1">
      <alignment horizontal="right" vertical="center" readingOrder="2"/>
    </xf>
    <xf numFmtId="0" fontId="50" fillId="0" borderId="0" xfId="40" applyFont="1" applyBorder="1" applyAlignment="1">
      <alignment horizontal="center" vertical="center" readingOrder="2"/>
    </xf>
    <xf numFmtId="0" fontId="53" fillId="0" borderId="31" xfId="40" applyFont="1" applyBorder="1" applyAlignment="1">
      <alignment horizontal="right" vertical="center" readingOrder="2"/>
    </xf>
    <xf numFmtId="165" fontId="53" fillId="0" borderId="31" xfId="40" applyNumberFormat="1" applyFont="1" applyBorder="1" applyAlignment="1">
      <alignment horizontal="center" vertical="center" wrapText="1" readingOrder="2"/>
    </xf>
    <xf numFmtId="0" fontId="54" fillId="0" borderId="31" xfId="40" applyFont="1" applyBorder="1" applyAlignment="1">
      <alignment horizontal="right" vertical="center" readingOrder="2"/>
    </xf>
    <xf numFmtId="0" fontId="53" fillId="0" borderId="31" xfId="40" applyFont="1" applyBorder="1" applyAlignment="1">
      <alignment horizontal="center" vertical="center" wrapText="1" readingOrder="2"/>
    </xf>
    <xf numFmtId="0" fontId="52" fillId="0" borderId="10" xfId="40" applyFont="1" applyBorder="1" applyAlignment="1">
      <alignment horizontal="center" vertical="center"/>
    </xf>
    <xf numFmtId="0" fontId="54" fillId="0" borderId="31" xfId="40" applyFont="1" applyBorder="1" applyAlignment="1">
      <alignment horizontal="center" vertical="center" wrapText="1" readingOrder="1"/>
    </xf>
    <xf numFmtId="0" fontId="3" fillId="0" borderId="31" xfId="40" applyFont="1" applyBorder="1" applyAlignment="1">
      <alignment horizontal="right" vertical="center" readingOrder="2"/>
    </xf>
    <xf numFmtId="0" fontId="3" fillId="0" borderId="0" xfId="40" applyFont="1" applyAlignment="1">
      <alignment horizontal="center" vertical="center" readingOrder="2"/>
    </xf>
    <xf numFmtId="0" fontId="3" fillId="0" borderId="0" xfId="40" applyFont="1" applyFill="1" applyBorder="1" applyAlignment="1">
      <alignment horizontal="right" vertical="center" wrapText="1" readingOrder="2"/>
    </xf>
    <xf numFmtId="0" fontId="56" fillId="0" borderId="28" xfId="40" applyFont="1" applyBorder="1" applyAlignment="1">
      <alignment horizontal="center" vertical="center" wrapText="1" readingOrder="2"/>
    </xf>
    <xf numFmtId="0" fontId="56" fillId="0" borderId="30" xfId="40" applyFont="1" applyBorder="1" applyAlignment="1">
      <alignment horizontal="center" vertical="center" wrapText="1" readingOrder="2"/>
    </xf>
    <xf numFmtId="0" fontId="56" fillId="0" borderId="34" xfId="40" applyFont="1" applyBorder="1" applyAlignment="1">
      <alignment horizontal="center" vertical="center" wrapText="1" readingOrder="2"/>
    </xf>
    <xf numFmtId="0" fontId="56" fillId="30" borderId="110" xfId="40" applyFont="1" applyFill="1" applyBorder="1" applyAlignment="1">
      <alignment horizontal="center" vertical="center"/>
    </xf>
    <xf numFmtId="0" fontId="56" fillId="30" borderId="111" xfId="40" applyFont="1" applyFill="1" applyBorder="1" applyAlignment="1">
      <alignment horizontal="center" vertical="center"/>
    </xf>
    <xf numFmtId="0" fontId="56" fillId="30" borderId="112" xfId="40" applyFont="1" applyFill="1" applyBorder="1" applyAlignment="1">
      <alignment horizontal="center" vertical="center"/>
    </xf>
    <xf numFmtId="0" fontId="3" fillId="0" borderId="0" xfId="40" applyFont="1" applyFill="1" applyBorder="1" applyAlignment="1">
      <alignment horizontal="right" vertical="center"/>
    </xf>
    <xf numFmtId="0" fontId="58" fillId="0" borderId="0" xfId="40" applyFont="1" applyAlignment="1">
      <alignment horizontal="center" vertical="center"/>
    </xf>
    <xf numFmtId="0" fontId="43" fillId="30" borderId="24" xfId="39" applyFont="1" applyFill="1" applyBorder="1" applyAlignment="1">
      <alignment horizontal="center" vertical="center"/>
    </xf>
    <xf numFmtId="0" fontId="43" fillId="30" borderId="13" xfId="39" applyFont="1" applyFill="1" applyBorder="1" applyAlignment="1">
      <alignment horizontal="center" vertical="center"/>
    </xf>
    <xf numFmtId="0" fontId="40" fillId="0" borderId="0" xfId="39" applyFont="1" applyAlignment="1">
      <alignment horizontal="center" readingOrder="2"/>
    </xf>
    <xf numFmtId="10" fontId="6" fillId="0" borderId="0" xfId="0" applyNumberFormat="1" applyFont="1" applyBorder="1" applyAlignment="1">
      <alignment horizontal="center" vertical="center" wrapText="1"/>
    </xf>
    <xf numFmtId="0" fontId="40" fillId="0" borderId="0" xfId="39" applyFont="1" applyBorder="1" applyAlignment="1">
      <alignment horizontal="center" readingOrder="2"/>
    </xf>
    <xf numFmtId="0" fontId="64" fillId="30" borderId="24" xfId="39" applyFont="1" applyFill="1" applyBorder="1" applyAlignment="1">
      <alignment horizontal="center" vertical="center"/>
    </xf>
    <xf numFmtId="0" fontId="64" fillId="30" borderId="13" xfId="39" applyFont="1" applyFill="1" applyBorder="1" applyAlignment="1">
      <alignment horizontal="center" vertical="center"/>
    </xf>
    <xf numFmtId="0" fontId="49" fillId="0" borderId="0" xfId="39" applyFont="1" applyBorder="1" applyAlignment="1">
      <alignment horizontal="center" readingOrder="1"/>
    </xf>
    <xf numFmtId="0" fontId="21" fillId="26" borderId="28" xfId="0" applyFont="1" applyFill="1" applyBorder="1" applyAlignment="1">
      <alignment horizontal="center" vertical="center"/>
    </xf>
    <xf numFmtId="0" fontId="21" fillId="26" borderId="30" xfId="0" applyFont="1" applyFill="1" applyBorder="1" applyAlignment="1">
      <alignment horizontal="center" vertical="center"/>
    </xf>
    <xf numFmtId="0" fontId="21" fillId="26" borderId="38" xfId="0" applyFont="1" applyFill="1" applyBorder="1" applyAlignment="1">
      <alignment horizontal="center" vertical="center"/>
    </xf>
    <xf numFmtId="0" fontId="21" fillId="26" borderId="44" xfId="0" applyFont="1" applyFill="1" applyBorder="1" applyAlignment="1">
      <alignment horizontal="center" vertical="center"/>
    </xf>
    <xf numFmtId="0" fontId="21" fillId="26" borderId="34" xfId="0" applyFont="1" applyFill="1" applyBorder="1" applyAlignment="1">
      <alignment horizontal="center" vertical="center"/>
    </xf>
    <xf numFmtId="0" fontId="51" fillId="30" borderId="24" xfId="39" applyFont="1" applyFill="1" applyBorder="1" applyAlignment="1">
      <alignment horizontal="center" vertical="center"/>
    </xf>
    <xf numFmtId="0" fontId="51" fillId="30" borderId="13" xfId="39" applyFont="1" applyFill="1" applyBorder="1" applyAlignment="1">
      <alignment horizontal="center" vertical="center"/>
    </xf>
    <xf numFmtId="0" fontId="49" fillId="0" borderId="0" xfId="39" applyFont="1" applyAlignment="1">
      <alignment horizontal="center" readingOrder="1"/>
    </xf>
    <xf numFmtId="0" fontId="43" fillId="0" borderId="24" xfId="39" applyFont="1" applyBorder="1" applyAlignment="1">
      <alignment horizontal="center" vertical="center"/>
    </xf>
    <xf numFmtId="0" fontId="43" fillId="0" borderId="13" xfId="39" applyFont="1" applyBorder="1" applyAlignment="1">
      <alignment horizontal="center" vertical="center"/>
    </xf>
    <xf numFmtId="4" fontId="15" fillId="24" borderId="28" xfId="0" applyNumberFormat="1" applyFont="1" applyFill="1" applyBorder="1" applyAlignment="1">
      <alignment horizontal="center" vertical="center"/>
    </xf>
    <xf numFmtId="4" fontId="15" fillId="24" borderId="34" xfId="0" applyNumberFormat="1" applyFont="1" applyFill="1" applyBorder="1" applyAlignment="1">
      <alignment horizontal="center" vertical="center"/>
    </xf>
    <xf numFmtId="0" fontId="2" fillId="0" borderId="0" xfId="39" applyFont="1" applyBorder="1" applyAlignment="1">
      <alignment horizontal="center" vertical="center"/>
    </xf>
    <xf numFmtId="0" fontId="6" fillId="0" borderId="0" xfId="38" applyFont="1" applyAlignment="1">
      <alignment horizontal="center"/>
    </xf>
    <xf numFmtId="4" fontId="6" fillId="30" borderId="28" xfId="38" applyNumberFormat="1" applyFont="1" applyFill="1" applyBorder="1" applyAlignment="1">
      <alignment horizontal="center" vertical="center" wrapText="1"/>
    </xf>
    <xf numFmtId="4" fontId="6" fillId="30" borderId="34" xfId="38" applyNumberFormat="1" applyFont="1" applyFill="1" applyBorder="1" applyAlignment="1">
      <alignment horizontal="center" vertical="center" wrapText="1"/>
    </xf>
    <xf numFmtId="0" fontId="6" fillId="0" borderId="28" xfId="38" applyFont="1" applyBorder="1" applyAlignment="1">
      <alignment horizontal="center" vertical="center" wrapText="1"/>
    </xf>
    <xf numFmtId="0" fontId="6" fillId="0" borderId="30" xfId="38" applyFont="1" applyBorder="1" applyAlignment="1">
      <alignment horizontal="center" vertical="center" wrapText="1"/>
    </xf>
    <xf numFmtId="0" fontId="12" fillId="0" borderId="0" xfId="38" applyAlignment="1">
      <alignment horizontal="center"/>
    </xf>
    <xf numFmtId="0" fontId="6" fillId="29" borderId="59" xfId="38" applyFont="1" applyFill="1" applyBorder="1" applyAlignment="1">
      <alignment horizontal="center" vertical="center" wrapText="1"/>
    </xf>
    <xf numFmtId="0" fontId="0" fillId="0" borderId="29" xfId="0" applyBorder="1"/>
    <xf numFmtId="0" fontId="6" fillId="29" borderId="113" xfId="38" applyFont="1" applyFill="1" applyBorder="1" applyAlignment="1">
      <alignment horizontal="center" vertical="center" wrapText="1"/>
    </xf>
    <xf numFmtId="0" fontId="0" fillId="0" borderId="35" xfId="0" applyBorder="1"/>
    <xf numFmtId="0" fontId="12" fillId="0" borderId="31" xfId="38" applyFont="1" applyBorder="1" applyAlignment="1">
      <alignment horizontal="center"/>
    </xf>
    <xf numFmtId="0" fontId="12" fillId="0" borderId="31" xfId="38" applyBorder="1" applyAlignment="1">
      <alignment horizontal="center"/>
    </xf>
    <xf numFmtId="0" fontId="12" fillId="0" borderId="34" xfId="38" applyFont="1" applyBorder="1" applyAlignment="1">
      <alignment horizontal="center"/>
    </xf>
    <xf numFmtId="0" fontId="43" fillId="0" borderId="0" xfId="38" applyFont="1" applyAlignment="1">
      <alignment horizontal="center"/>
    </xf>
    <xf numFmtId="0" fontId="12" fillId="0" borderId="28" xfId="38" applyFont="1" applyBorder="1" applyAlignment="1">
      <alignment horizontal="center"/>
    </xf>
    <xf numFmtId="0" fontId="12" fillId="0" borderId="30" xfId="38" applyBorder="1" applyAlignment="1">
      <alignment horizontal="center"/>
    </xf>
    <xf numFmtId="0" fontId="12" fillId="0" borderId="34" xfId="38" applyBorder="1" applyAlignment="1">
      <alignment horizontal="center"/>
    </xf>
    <xf numFmtId="0" fontId="6" fillId="0" borderId="31" xfId="38" applyFont="1" applyBorder="1" applyAlignment="1">
      <alignment horizontal="center" vertical="center" wrapText="1"/>
    </xf>
    <xf numFmtId="0" fontId="6" fillId="29" borderId="89" xfId="38" applyFont="1" applyFill="1" applyBorder="1" applyAlignment="1">
      <alignment horizontal="center" vertical="center" wrapText="1"/>
    </xf>
    <xf numFmtId="0" fontId="6" fillId="29" borderId="107" xfId="38" applyFont="1" applyFill="1" applyBorder="1" applyAlignment="1">
      <alignment horizontal="center" vertical="center" wrapText="1"/>
    </xf>
    <xf numFmtId="0" fontId="6" fillId="29" borderId="40" xfId="38" applyFont="1" applyFill="1" applyBorder="1" applyAlignment="1">
      <alignment horizontal="center" vertical="center" wrapText="1"/>
    </xf>
    <xf numFmtId="0" fontId="6" fillId="29" borderId="43" xfId="38" applyFont="1" applyFill="1" applyBorder="1" applyAlignment="1">
      <alignment horizontal="center" vertical="center" wrapText="1"/>
    </xf>
    <xf numFmtId="0" fontId="6" fillId="29" borderId="79" xfId="38" applyFont="1" applyFill="1" applyBorder="1" applyAlignment="1">
      <alignment horizontal="center" vertical="center" wrapText="1"/>
    </xf>
    <xf numFmtId="0" fontId="6" fillId="29" borderId="114" xfId="38" applyFont="1" applyFill="1" applyBorder="1" applyAlignment="1">
      <alignment horizontal="center" vertical="center" wrapText="1"/>
    </xf>
    <xf numFmtId="0" fontId="6" fillId="29" borderId="115" xfId="38" applyFont="1" applyFill="1" applyBorder="1" applyAlignment="1">
      <alignment horizontal="center" vertical="center" wrapText="1"/>
    </xf>
    <xf numFmtId="0" fontId="6" fillId="29" borderId="83" xfId="38" applyFont="1" applyFill="1" applyBorder="1" applyAlignment="1">
      <alignment horizontal="center" vertical="center" wrapText="1"/>
    </xf>
    <xf numFmtId="0" fontId="6" fillId="29" borderId="109" xfId="38" applyFont="1" applyFill="1" applyBorder="1" applyAlignment="1">
      <alignment horizontal="center" vertical="center" wrapText="1"/>
    </xf>
    <xf numFmtId="0" fontId="6" fillId="26" borderId="15" xfId="37" applyFont="1" applyFill="1" applyBorder="1" applyAlignment="1">
      <alignment horizontal="center" vertical="center"/>
    </xf>
    <xf numFmtId="0" fontId="20" fillId="0" borderId="31" xfId="37" applyFont="1" applyBorder="1" applyAlignment="1">
      <alignment horizontal="center" vertical="center"/>
    </xf>
    <xf numFmtId="0" fontId="6" fillId="0" borderId="28" xfId="38" applyFont="1" applyBorder="1" applyAlignment="1">
      <alignment horizontal="center" vertical="center"/>
    </xf>
    <xf numFmtId="0" fontId="6" fillId="0" borderId="30" xfId="38" applyFont="1" applyBorder="1" applyAlignment="1">
      <alignment horizontal="center" vertical="center"/>
    </xf>
    <xf numFmtId="0" fontId="42" fillId="0" borderId="10" xfId="38" applyFont="1" applyBorder="1" applyAlignment="1">
      <alignment horizontal="center" vertical="center"/>
    </xf>
    <xf numFmtId="0" fontId="6" fillId="0" borderId="29" xfId="38" applyFont="1" applyBorder="1" applyAlignment="1">
      <alignment horizontal="center" vertical="center"/>
    </xf>
    <xf numFmtId="0" fontId="6" fillId="0" borderId="10" xfId="38" applyFont="1" applyBorder="1" applyAlignment="1">
      <alignment horizontal="center" vertical="center"/>
    </xf>
    <xf numFmtId="2" fontId="6" fillId="27" borderId="28" xfId="38" applyNumberFormat="1" applyFont="1" applyFill="1" applyBorder="1" applyAlignment="1">
      <alignment horizontal="center" vertical="center"/>
    </xf>
    <xf numFmtId="2" fontId="6" fillId="27" borderId="34" xfId="38" applyNumberFormat="1" applyFont="1" applyFill="1" applyBorder="1" applyAlignment="1">
      <alignment horizontal="center" vertical="center"/>
    </xf>
    <xf numFmtId="0" fontId="6" fillId="27" borderId="28" xfId="38" applyFont="1" applyFill="1" applyBorder="1" applyAlignment="1">
      <alignment horizontal="center" vertical="center"/>
    </xf>
    <xf numFmtId="0" fontId="6" fillId="27" borderId="34" xfId="38" applyFont="1" applyFill="1" applyBorder="1" applyAlignment="1">
      <alignment horizontal="center" vertical="center"/>
    </xf>
    <xf numFmtId="0" fontId="12" fillId="0" borderId="30" xfId="38" applyFont="1" applyBorder="1" applyAlignment="1">
      <alignment horizontal="center"/>
    </xf>
    <xf numFmtId="0" fontId="12" fillId="0" borderId="48" xfId="38" applyBorder="1" applyAlignment="1">
      <alignment horizontal="center"/>
    </xf>
    <xf numFmtId="0" fontId="12" fillId="0" borderId="74" xfId="38" applyBorder="1" applyAlignment="1">
      <alignment horizontal="center"/>
    </xf>
    <xf numFmtId="0" fontId="12" fillId="0" borderId="49" xfId="38" applyBorder="1" applyAlignment="1">
      <alignment horizontal="center"/>
    </xf>
    <xf numFmtId="0" fontId="12" fillId="0" borderId="75" xfId="38" applyBorder="1" applyAlignment="1">
      <alignment horizontal="center"/>
    </xf>
    <xf numFmtId="0" fontId="3" fillId="31" borderId="39" xfId="38" applyFont="1" applyFill="1" applyBorder="1" applyAlignment="1">
      <alignment horizontal="center"/>
    </xf>
    <xf numFmtId="0" fontId="3" fillId="31" borderId="22" xfId="38" applyFont="1" applyFill="1" applyBorder="1" applyAlignment="1">
      <alignment horizontal="center"/>
    </xf>
    <xf numFmtId="0" fontId="12" fillId="0" borderId="116" xfId="38" applyBorder="1" applyAlignment="1">
      <alignment horizontal="center"/>
    </xf>
    <xf numFmtId="0" fontId="12" fillId="0" borderId="117" xfId="38" applyBorder="1" applyAlignment="1">
      <alignment horizontal="center"/>
    </xf>
    <xf numFmtId="0" fontId="6" fillId="0" borderId="34" xfId="38" applyFont="1" applyBorder="1" applyAlignment="1">
      <alignment horizontal="center" vertical="center"/>
    </xf>
    <xf numFmtId="0" fontId="2" fillId="27" borderId="28" xfId="38" applyFont="1" applyFill="1" applyBorder="1" applyAlignment="1">
      <alignment horizontal="center" vertical="center"/>
    </xf>
    <xf numFmtId="0" fontId="2" fillId="27" borderId="34" xfId="38" applyFont="1" applyFill="1" applyBorder="1" applyAlignment="1">
      <alignment horizontal="center" vertical="center"/>
    </xf>
    <xf numFmtId="0" fontId="12" fillId="0" borderId="39" xfId="38" applyFont="1" applyBorder="1" applyAlignment="1">
      <alignment horizontal="center"/>
    </xf>
    <xf numFmtId="0" fontId="12" fillId="0" borderId="39" xfId="38" applyBorder="1" applyAlignment="1">
      <alignment horizontal="center"/>
    </xf>
    <xf numFmtId="0" fontId="12" fillId="0" borderId="48" xfId="38" applyFont="1" applyBorder="1" applyAlignment="1">
      <alignment horizontal="center"/>
    </xf>
    <xf numFmtId="0" fontId="12" fillId="0" borderId="65" xfId="38" applyBorder="1" applyAlignment="1">
      <alignment horizontal="center"/>
    </xf>
    <xf numFmtId="0" fontId="12" fillId="0" borderId="118" xfId="38" applyBorder="1" applyAlignment="1">
      <alignment horizontal="center"/>
    </xf>
    <xf numFmtId="0" fontId="12" fillId="0" borderId="57" xfId="38" applyBorder="1" applyAlignment="1">
      <alignment horizontal="center"/>
    </xf>
    <xf numFmtId="0" fontId="12" fillId="0" borderId="58" xfId="38" applyBorder="1" applyAlignment="1">
      <alignment horizontal="center"/>
    </xf>
  </cellXfs>
  <cellStyles count="4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_CABLES BELL" xfId="37"/>
    <cellStyle name="Normal_INVO1" xfId="38"/>
    <cellStyle name="Normal_صفحة 1 &amp; 2" xfId="39"/>
    <cellStyle name="Normal_مستخلص7  ختامي فيلا 44" xfId="40"/>
    <cellStyle name="Note" xfId="41" builtinId="10" customBuiltin="1"/>
    <cellStyle name="Output" xfId="42" builtinId="21" customBuiltin="1"/>
    <cellStyle name="Percent" xfId="43" builtinId="5"/>
    <cellStyle name="Title" xfId="44" builtinId="15" customBuiltin="1"/>
    <cellStyle name="Total" xfId="45" builtinId="25" customBuiltin="1"/>
    <cellStyle name="Warning Text" xfId="46" builtinId="11" customBuiltin="1"/>
  </cellStyles>
  <dxfs count="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7</xdr:col>
      <xdr:colOff>9525</xdr:colOff>
      <xdr:row>37</xdr:row>
      <xdr:rowOff>19050</xdr:rowOff>
    </xdr:from>
    <xdr:to>
      <xdr:col>10</xdr:col>
      <xdr:colOff>428625</xdr:colOff>
      <xdr:row>37</xdr:row>
      <xdr:rowOff>19050</xdr:rowOff>
    </xdr:to>
    <xdr:sp macro="" textlink="">
      <xdr:nvSpPr>
        <xdr:cNvPr id="12289" name="Line 1"/>
        <xdr:cNvSpPr>
          <a:spLocks noChangeShapeType="1"/>
        </xdr:cNvSpPr>
      </xdr:nvSpPr>
      <xdr:spPr bwMode="auto">
        <a:xfrm flipH="1">
          <a:off x="150475950" y="13134975"/>
          <a:ext cx="3057525" cy="0"/>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323850</xdr:colOff>
      <xdr:row>1</xdr:row>
      <xdr:rowOff>85725</xdr:rowOff>
    </xdr:from>
    <xdr:to>
      <xdr:col>9</xdr:col>
      <xdr:colOff>495300</xdr:colOff>
      <xdr:row>2</xdr:row>
      <xdr:rowOff>342900</xdr:rowOff>
    </xdr:to>
    <xdr:pic>
      <xdr:nvPicPr>
        <xdr:cNvPr id="12290"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1571325" y="247650"/>
          <a:ext cx="1647825" cy="5810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6</xdr:col>
      <xdr:colOff>247650</xdr:colOff>
      <xdr:row>3</xdr:row>
      <xdr:rowOff>76200</xdr:rowOff>
    </xdr:from>
    <xdr:to>
      <xdr:col>10</xdr:col>
      <xdr:colOff>266700</xdr:colOff>
      <xdr:row>3</xdr:row>
      <xdr:rowOff>457200</xdr:rowOff>
    </xdr:to>
    <xdr:sp macro="" textlink="">
      <xdr:nvSpPr>
        <xdr:cNvPr id="12291" name="Text Box 3"/>
        <xdr:cNvSpPr txBox="1">
          <a:spLocks noChangeArrowheads="1"/>
        </xdr:cNvSpPr>
      </xdr:nvSpPr>
      <xdr:spPr bwMode="auto">
        <a:xfrm>
          <a:off x="150637875" y="952500"/>
          <a:ext cx="2905125"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50292" rIns="45720" bIns="0" anchor="t" upright="1"/>
        <a:lstStyle/>
        <a:p>
          <a:pPr algn="ctr" rtl="0">
            <a:defRPr sz="1000"/>
          </a:pPr>
          <a:r>
            <a:rPr lang="en-US" sz="2200" b="1" i="0" u="none" strike="noStrike" baseline="0">
              <a:solidFill>
                <a:srgbClr val="000000"/>
              </a:solidFill>
              <a:latin typeface="Monotype Corsiva"/>
            </a:rPr>
            <a:t>‎DREAMLAND‎</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447675</xdr:colOff>
      <xdr:row>0</xdr:row>
      <xdr:rowOff>0</xdr:rowOff>
    </xdr:from>
    <xdr:to>
      <xdr:col>9</xdr:col>
      <xdr:colOff>0</xdr:colOff>
      <xdr:row>2</xdr:row>
      <xdr:rowOff>76200</xdr:rowOff>
    </xdr:to>
    <xdr:pic>
      <xdr:nvPicPr>
        <xdr:cNvPr id="11265"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571200" y="0"/>
          <a:ext cx="7429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7</xdr:col>
          <xdr:colOff>257175</xdr:colOff>
          <xdr:row>0</xdr:row>
          <xdr:rowOff>28575</xdr:rowOff>
        </xdr:from>
        <xdr:to>
          <xdr:col>8</xdr:col>
          <xdr:colOff>428625</xdr:colOff>
          <xdr:row>2</xdr:row>
          <xdr:rowOff>85725</xdr:rowOff>
        </xdr:to>
        <xdr:sp macro="" textlink="">
          <xdr:nvSpPr>
            <xdr:cNvPr id="11266" name="Object 2" hidden="1">
              <a:extLst>
                <a:ext uri="{63B3BB69-23CF-44E3-9099-C40C66FF867C}">
                  <a14:compatExt spid="_x0000_s1126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838200</xdr:colOff>
      <xdr:row>0</xdr:row>
      <xdr:rowOff>0</xdr:rowOff>
    </xdr:from>
    <xdr:to>
      <xdr:col>4</xdr:col>
      <xdr:colOff>1314450</xdr:colOff>
      <xdr:row>4</xdr:row>
      <xdr:rowOff>28575</xdr:rowOff>
    </xdr:to>
    <xdr:pic>
      <xdr:nvPicPr>
        <xdr:cNvPr id="4100"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3323925" y="0"/>
          <a:ext cx="1524000" cy="6762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9</xdr:col>
          <xdr:colOff>9525</xdr:colOff>
          <xdr:row>0</xdr:row>
          <xdr:rowOff>0</xdr:rowOff>
        </xdr:from>
        <xdr:to>
          <xdr:col>12</xdr:col>
          <xdr:colOff>19050</xdr:colOff>
          <xdr:row>4</xdr:row>
          <xdr:rowOff>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12</xdr:col>
      <xdr:colOff>38100</xdr:colOff>
      <xdr:row>0</xdr:row>
      <xdr:rowOff>9525</xdr:rowOff>
    </xdr:from>
    <xdr:to>
      <xdr:col>12</xdr:col>
      <xdr:colOff>590550</xdr:colOff>
      <xdr:row>3</xdr:row>
      <xdr:rowOff>190500</xdr:rowOff>
    </xdr:to>
    <xdr:pic>
      <xdr:nvPicPr>
        <xdr:cNvPr id="1026"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4514550" y="9525"/>
          <a:ext cx="552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28575</xdr:colOff>
      <xdr:row>320</xdr:row>
      <xdr:rowOff>57150</xdr:rowOff>
    </xdr:from>
    <xdr:to>
      <xdr:col>20</xdr:col>
      <xdr:colOff>476250</xdr:colOff>
      <xdr:row>322</xdr:row>
      <xdr:rowOff>238125</xdr:rowOff>
    </xdr:to>
    <xdr:pic>
      <xdr:nvPicPr>
        <xdr:cNvPr id="1033" name="Picture 9"/>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6103975" y="130702050"/>
          <a:ext cx="3038475" cy="6762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9</xdr:col>
          <xdr:colOff>9525</xdr:colOff>
          <xdr:row>0</xdr:row>
          <xdr:rowOff>0</xdr:rowOff>
        </xdr:from>
        <xdr:to>
          <xdr:col>12</xdr:col>
          <xdr:colOff>19050</xdr:colOff>
          <xdr:row>4</xdr:row>
          <xdr:rowOff>0</xdr:rowOff>
        </xdr:to>
        <xdr:sp macro="" textlink="">
          <xdr:nvSpPr>
            <xdr:cNvPr id="2049" name="Object 1" hidden="1">
              <a:extLst>
                <a:ext uri="{63B3BB69-23CF-44E3-9099-C40C66FF867C}">
                  <a14:compatExt spid="_x0000_s20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12</xdr:col>
      <xdr:colOff>38100</xdr:colOff>
      <xdr:row>0</xdr:row>
      <xdr:rowOff>9525</xdr:rowOff>
    </xdr:from>
    <xdr:to>
      <xdr:col>12</xdr:col>
      <xdr:colOff>590550</xdr:colOff>
      <xdr:row>3</xdr:row>
      <xdr:rowOff>190500</xdr:rowOff>
    </xdr:to>
    <xdr:pic>
      <xdr:nvPicPr>
        <xdr:cNvPr id="2050"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837900" y="9525"/>
          <a:ext cx="552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17</xdr:col>
      <xdr:colOff>180975</xdr:colOff>
      <xdr:row>323</xdr:row>
      <xdr:rowOff>38100</xdr:rowOff>
    </xdr:from>
    <xdr:to>
      <xdr:col>19</xdr:col>
      <xdr:colOff>9525</xdr:colOff>
      <xdr:row>327</xdr:row>
      <xdr:rowOff>66675</xdr:rowOff>
    </xdr:to>
    <xdr:pic>
      <xdr:nvPicPr>
        <xdr:cNvPr id="2053" name="Picture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4570450" y="138531600"/>
          <a:ext cx="1952625" cy="6762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8</xdr:col>
          <xdr:colOff>600075</xdr:colOff>
          <xdr:row>0</xdr:row>
          <xdr:rowOff>28575</xdr:rowOff>
        </xdr:from>
        <xdr:to>
          <xdr:col>11</xdr:col>
          <xdr:colOff>0</xdr:colOff>
          <xdr:row>4</xdr:row>
          <xdr:rowOff>28575</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12</xdr:col>
      <xdr:colOff>85725</xdr:colOff>
      <xdr:row>0</xdr:row>
      <xdr:rowOff>9525</xdr:rowOff>
    </xdr:from>
    <xdr:to>
      <xdr:col>12</xdr:col>
      <xdr:colOff>638175</xdr:colOff>
      <xdr:row>4</xdr:row>
      <xdr:rowOff>0</xdr:rowOff>
    </xdr:to>
    <xdr:pic>
      <xdr:nvPicPr>
        <xdr:cNvPr id="3074"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047325" y="9525"/>
          <a:ext cx="55245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17</xdr:col>
      <xdr:colOff>47625</xdr:colOff>
      <xdr:row>325</xdr:row>
      <xdr:rowOff>0</xdr:rowOff>
    </xdr:from>
    <xdr:to>
      <xdr:col>18</xdr:col>
      <xdr:colOff>723900</xdr:colOff>
      <xdr:row>329</xdr:row>
      <xdr:rowOff>28575</xdr:rowOff>
    </xdr:to>
    <xdr:pic>
      <xdr:nvPicPr>
        <xdr:cNvPr id="3079" name="Picture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4665700" y="127473075"/>
          <a:ext cx="1524000" cy="6762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8</xdr:col>
          <xdr:colOff>600075</xdr:colOff>
          <xdr:row>0</xdr:row>
          <xdr:rowOff>28575</xdr:rowOff>
        </xdr:from>
        <xdr:to>
          <xdr:col>11</xdr:col>
          <xdr:colOff>0</xdr:colOff>
          <xdr:row>4</xdr:row>
          <xdr:rowOff>28575</xdr:rowOff>
        </xdr:to>
        <xdr:sp macro="" textlink="">
          <xdr:nvSpPr>
            <xdr:cNvPr id="9217" name="Object 1" hidden="1">
              <a:extLst>
                <a:ext uri="{63B3BB69-23CF-44E3-9099-C40C66FF867C}">
                  <a14:compatExt spid="_x0000_s921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12</xdr:col>
      <xdr:colOff>28575</xdr:colOff>
      <xdr:row>0</xdr:row>
      <xdr:rowOff>9525</xdr:rowOff>
    </xdr:from>
    <xdr:to>
      <xdr:col>12</xdr:col>
      <xdr:colOff>581025</xdr:colOff>
      <xdr:row>4</xdr:row>
      <xdr:rowOff>0</xdr:rowOff>
    </xdr:to>
    <xdr:pic>
      <xdr:nvPicPr>
        <xdr:cNvPr id="9218"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094950" y="9525"/>
          <a:ext cx="552450"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17</xdr:col>
      <xdr:colOff>19050</xdr:colOff>
      <xdr:row>313</xdr:row>
      <xdr:rowOff>9525</xdr:rowOff>
    </xdr:from>
    <xdr:to>
      <xdr:col>18</xdr:col>
      <xdr:colOff>695325</xdr:colOff>
      <xdr:row>315</xdr:row>
      <xdr:rowOff>190500</xdr:rowOff>
    </xdr:to>
    <xdr:pic>
      <xdr:nvPicPr>
        <xdr:cNvPr id="9221" name="Picture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4694275" y="111785400"/>
          <a:ext cx="1590675" cy="6762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9</xdr:col>
          <xdr:colOff>9525</xdr:colOff>
          <xdr:row>0</xdr:row>
          <xdr:rowOff>0</xdr:rowOff>
        </xdr:from>
        <xdr:to>
          <xdr:col>12</xdr:col>
          <xdr:colOff>19050</xdr:colOff>
          <xdr:row>4</xdr:row>
          <xdr:rowOff>0</xdr:rowOff>
        </xdr:to>
        <xdr:sp macro="" textlink="">
          <xdr:nvSpPr>
            <xdr:cNvPr id="8193" name="Object 1" hidden="1">
              <a:extLst>
                <a:ext uri="{63B3BB69-23CF-44E3-9099-C40C66FF867C}">
                  <a14:compatExt spid="_x0000_s819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12</xdr:col>
      <xdr:colOff>38100</xdr:colOff>
      <xdr:row>0</xdr:row>
      <xdr:rowOff>9525</xdr:rowOff>
    </xdr:from>
    <xdr:to>
      <xdr:col>12</xdr:col>
      <xdr:colOff>590550</xdr:colOff>
      <xdr:row>3</xdr:row>
      <xdr:rowOff>190500</xdr:rowOff>
    </xdr:to>
    <xdr:pic>
      <xdr:nvPicPr>
        <xdr:cNvPr id="8194"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152100" y="9525"/>
          <a:ext cx="552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17</xdr:col>
      <xdr:colOff>76200</xdr:colOff>
      <xdr:row>325</xdr:row>
      <xdr:rowOff>76200</xdr:rowOff>
    </xdr:from>
    <xdr:to>
      <xdr:col>18</xdr:col>
      <xdr:colOff>752475</xdr:colOff>
      <xdr:row>328</xdr:row>
      <xdr:rowOff>9525</xdr:rowOff>
    </xdr:to>
    <xdr:pic>
      <xdr:nvPicPr>
        <xdr:cNvPr id="8197" name="Picture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4646650" y="125358525"/>
          <a:ext cx="1524000" cy="6762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9</xdr:col>
          <xdr:colOff>9525</xdr:colOff>
          <xdr:row>0</xdr:row>
          <xdr:rowOff>0</xdr:rowOff>
        </xdr:from>
        <xdr:to>
          <xdr:col>12</xdr:col>
          <xdr:colOff>19050</xdr:colOff>
          <xdr:row>4</xdr:row>
          <xdr:rowOff>0</xdr:rowOff>
        </xdr:to>
        <xdr:sp macro="" textlink="">
          <xdr:nvSpPr>
            <xdr:cNvPr id="7169" name="Object 1" hidden="1">
              <a:extLst>
                <a:ext uri="{63B3BB69-23CF-44E3-9099-C40C66FF867C}">
                  <a14:compatExt spid="_x0000_s716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12</xdr:col>
      <xdr:colOff>38100</xdr:colOff>
      <xdr:row>0</xdr:row>
      <xdr:rowOff>9525</xdr:rowOff>
    </xdr:from>
    <xdr:to>
      <xdr:col>12</xdr:col>
      <xdr:colOff>590550</xdr:colOff>
      <xdr:row>3</xdr:row>
      <xdr:rowOff>190500</xdr:rowOff>
    </xdr:to>
    <xdr:pic>
      <xdr:nvPicPr>
        <xdr:cNvPr id="7170"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142575" y="9525"/>
          <a:ext cx="552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17</xdr:col>
      <xdr:colOff>123825</xdr:colOff>
      <xdr:row>325</xdr:row>
      <xdr:rowOff>28575</xdr:rowOff>
    </xdr:from>
    <xdr:to>
      <xdr:col>18</xdr:col>
      <xdr:colOff>800100</xdr:colOff>
      <xdr:row>327</xdr:row>
      <xdr:rowOff>209550</xdr:rowOff>
    </xdr:to>
    <xdr:pic>
      <xdr:nvPicPr>
        <xdr:cNvPr id="7173" name="Picture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4599025" y="114042825"/>
          <a:ext cx="1524000" cy="6762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10</xdr:col>
      <xdr:colOff>704850</xdr:colOff>
      <xdr:row>0</xdr:row>
      <xdr:rowOff>9525</xdr:rowOff>
    </xdr:from>
    <xdr:to>
      <xdr:col>11</xdr:col>
      <xdr:colOff>419100</xdr:colOff>
      <xdr:row>2</xdr:row>
      <xdr:rowOff>85725</xdr:rowOff>
    </xdr:to>
    <xdr:pic>
      <xdr:nvPicPr>
        <xdr:cNvPr id="5121"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770975" y="9525"/>
          <a:ext cx="4667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9</xdr:col>
          <xdr:colOff>476250</xdr:colOff>
          <xdr:row>0</xdr:row>
          <xdr:rowOff>38100</xdr:rowOff>
        </xdr:from>
        <xdr:to>
          <xdr:col>10</xdr:col>
          <xdr:colOff>666750</xdr:colOff>
          <xdr:row>2</xdr:row>
          <xdr:rowOff>95250</xdr:rowOff>
        </xdr:to>
        <xdr:sp macro="" textlink="">
          <xdr:nvSpPr>
            <xdr:cNvPr id="5122" name="Object 2" hidden="1">
              <a:extLst>
                <a:ext uri="{63B3BB69-23CF-44E3-9099-C40C66FF867C}">
                  <a14:compatExt spid="_x0000_s512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Muneer_AKL-ZAHRAN\!Contractors\20%20Ibrahim%20Mousa\Invoice\INV_NO.02_DATE_28-04-2005\ARCH_INV.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1605;&#1606;&#1575;&#1604;\&#1605;&#1587;&#1578;&#1582;&#1604;&#1589;&#1575;&#1578;%20&#1575;&#1604;&#1573;&#1583;&#1575;&#1585;&#1577;\&#1602;&#1591;&#1575;&#1593;%205%20&#1588;&#1605;&#1575;&#1604;\Copy%20of%20&#1580;&#1575;&#1585;&#1609;%206\FINAL%2030-9-2005\ARCH_INV.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1605;&#1587;&#1578;&#1582;&#1604;&#1589;&#1575;&#1578;\&#1605;&#1587;&#1578;&#1582;&#1604;&#1589;%20&#1575;&#1604;&#1588;&#1602;&#1602;%20&#1575;&#1604;&#1594;&#1610;&#1585;%20&#1605;&#1576;&#1575;&#1593;&#1577;%20&#1602;&#1591;&#1575;&#1593;%205\ARCH_INV.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1605;&#1606;&#1575;&#1604;\&#1605;&#1587;&#1578;&#1582;&#1604;&#1589;&#1575;&#1578;%20&#1575;&#1604;&#1573;&#1583;&#1575;&#1585;&#1577;\&#1602;&#1591;&#1575;&#1593;%205%20&#1588;&#1605;&#1575;&#1604;\&#1580;&#1575;&#1585;&#1609;%204\FINAL(4)\ARCH_INV.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ch.756"/>
      <sheetName val="Arch.757"/>
    </sheetNames>
    <sheetDataSet>
      <sheetData sheetId="0">
        <row r="2">
          <cell r="A2" t="str">
            <v xml:space="preserve"> Villa apartment Project : SEC. 5R</v>
          </cell>
        </row>
        <row r="3">
          <cell r="A3" t="str">
            <v xml:space="preserve">Contractor :Modern Buildings Company  Eng. Ibrahim Mousa 
</v>
          </cell>
        </row>
        <row r="4">
          <cell r="A4" t="str">
            <v>Arch. - Building No.756</v>
          </cell>
        </row>
        <row r="5">
          <cell r="C5" t="str">
            <v>CONTRACT</v>
          </cell>
        </row>
        <row r="6">
          <cell r="A6" t="str">
            <v>ITEM</v>
          </cell>
          <cell r="B6" t="str">
            <v>DESCRIPTION</v>
          </cell>
          <cell r="C6" t="str">
            <v>T. Qty.</v>
          </cell>
          <cell r="D6" t="str">
            <v>UNIT</v>
          </cell>
          <cell r="E6" t="str">
            <v>Unit Rate</v>
          </cell>
          <cell r="F6" t="str">
            <v>Total Price</v>
          </cell>
        </row>
        <row r="7">
          <cell r="A7" t="str">
            <v/>
          </cell>
          <cell r="B7" t="str">
            <v/>
          </cell>
        </row>
        <row r="8">
          <cell r="B8" t="str">
            <v>03500 SCREEDS AND TOPPINGS</v>
          </cell>
        </row>
        <row r="10">
          <cell r="A10" t="str">
            <v/>
          </cell>
          <cell r="B10" t="str">
            <v>Sand-Cement screed to concrete surfaces complete with all associated works as specified and detailed on drawings to :</v>
          </cell>
        </row>
        <row r="11">
          <cell r="A11" t="str">
            <v>01</v>
          </cell>
          <cell r="B11" t="str">
            <v>Sloped screed 20 mm thick</v>
          </cell>
          <cell r="C11">
            <v>400</v>
          </cell>
          <cell r="D11" t="str">
            <v>M2</v>
          </cell>
          <cell r="E11">
            <v>7.29</v>
          </cell>
          <cell r="F11">
            <v>2916</v>
          </cell>
        </row>
        <row r="12">
          <cell r="A12" t="str">
            <v>02</v>
          </cell>
          <cell r="B12" t="str">
            <v>Sloped cellular concrete 50 mm minimum thick finish to falls and cross falls to roof</v>
          </cell>
          <cell r="C12">
            <v>400</v>
          </cell>
          <cell r="D12" t="str">
            <v>M3</v>
          </cell>
          <cell r="E12">
            <v>15.5</v>
          </cell>
          <cell r="F12">
            <v>6200</v>
          </cell>
        </row>
        <row r="13">
          <cell r="F13">
            <v>0</v>
          </cell>
        </row>
        <row r="14">
          <cell r="A14" t="str">
            <v/>
          </cell>
          <cell r="B14" t="str">
            <v>Steel handrail, consisting of  25x25 mm box section, and wooden caprail with natural walnut finish, including fixings, finishings, painting, and all associated works as specified and detailed on drawings</v>
          </cell>
          <cell r="F14">
            <v>0</v>
          </cell>
        </row>
        <row r="15">
          <cell r="A15" t="str">
            <v>01</v>
          </cell>
          <cell r="B15" t="str">
            <v xml:space="preserve">Handrail 300 mm hieght for open shaft at public area as  detail </v>
          </cell>
          <cell r="C15">
            <v>134</v>
          </cell>
          <cell r="D15" t="str">
            <v>M</v>
          </cell>
          <cell r="E15">
            <v>70</v>
          </cell>
          <cell r="F15">
            <v>9380</v>
          </cell>
        </row>
        <row r="16">
          <cell r="A16" t="str">
            <v>02</v>
          </cell>
          <cell r="B16" t="str">
            <v xml:space="preserve">Steel ladder complete finishing and paining as per detail </v>
          </cell>
          <cell r="C16">
            <v>1</v>
          </cell>
          <cell r="D16" t="str">
            <v>M</v>
          </cell>
          <cell r="E16">
            <v>290</v>
          </cell>
          <cell r="F16">
            <v>290</v>
          </cell>
        </row>
        <row r="17">
          <cell r="F17">
            <v>0</v>
          </cell>
        </row>
        <row r="18">
          <cell r="A18" t="str">
            <v/>
          </cell>
          <cell r="B18" t="str">
            <v>Water proofing membrane layer laid in  floor including upturn to abutting walls, continous bito-fillet 40x40mm, and all associated works as specified and detailed on drawings to :</v>
          </cell>
          <cell r="F18">
            <v>0</v>
          </cell>
        </row>
        <row r="19">
          <cell r="A19" t="str">
            <v>01</v>
          </cell>
          <cell r="B19" t="str">
            <v>Roof as details 10 Drg.AR SEC 3L</v>
          </cell>
          <cell r="C19">
            <v>400</v>
          </cell>
          <cell r="D19" t="str">
            <v>M</v>
          </cell>
          <cell r="E19">
            <v>21.5</v>
          </cell>
          <cell r="F19">
            <v>8600</v>
          </cell>
        </row>
        <row r="20">
          <cell r="F20">
            <v>0</v>
          </cell>
        </row>
        <row r="21">
          <cell r="A21" t="str">
            <v/>
          </cell>
          <cell r="B21" t="str">
            <v>Steel doors and frame, including hardware sets,fixing, painting, finishing, and all associated works as specified and detailed on drawings for roof doors and machine rooms</v>
          </cell>
          <cell r="F21">
            <v>0</v>
          </cell>
        </row>
        <row r="22">
          <cell r="A22" t="str">
            <v>01</v>
          </cell>
          <cell r="B22" t="str">
            <v>Door , single  leaf  as detail 14 Drg. AR SEC 3L</v>
          </cell>
          <cell r="C22">
            <v>3</v>
          </cell>
          <cell r="D22" t="str">
            <v>NO.</v>
          </cell>
          <cell r="E22">
            <v>960</v>
          </cell>
          <cell r="F22">
            <v>2880</v>
          </cell>
        </row>
        <row r="23">
          <cell r="A23" t="str">
            <v>02</v>
          </cell>
          <cell r="B23" t="str">
            <v>Door , double  leaf  as detail 15 Drg. AR SEC 3L</v>
          </cell>
          <cell r="C23">
            <v>1</v>
          </cell>
          <cell r="D23" t="str">
            <v>NO.</v>
          </cell>
          <cell r="E23">
            <v>1152</v>
          </cell>
          <cell r="F23">
            <v>1152</v>
          </cell>
        </row>
        <row r="25">
          <cell r="B25" t="str">
            <v>To Bill Summary</v>
          </cell>
          <cell r="F25">
            <v>31418</v>
          </cell>
        </row>
        <row r="26">
          <cell r="B26" t="str">
            <v>09300 TILE</v>
          </cell>
        </row>
        <row r="28">
          <cell r="A28" t="str">
            <v/>
          </cell>
          <cell r="B28" t="str">
            <v>Cement tiles, complete with sand-cement mortar bed and grout including all associated works as specified and detailed on drawings</v>
          </cell>
        </row>
        <row r="29">
          <cell r="A29" t="str">
            <v>01</v>
          </cell>
          <cell r="B29" t="str">
            <v>200 x 200 x 20 mm</v>
          </cell>
          <cell r="C29">
            <v>25</v>
          </cell>
          <cell r="D29" t="str">
            <v>M2</v>
          </cell>
          <cell r="E29">
            <v>18</v>
          </cell>
          <cell r="F29">
            <v>450</v>
          </cell>
        </row>
        <row r="30">
          <cell r="A30" t="str">
            <v/>
          </cell>
          <cell r="B30" t="str">
            <v>Terrazzo tiles, complete with sand-cement mortar bed and grout including all associated works as specified and detailed on drawings</v>
          </cell>
          <cell r="F30">
            <v>0</v>
          </cell>
        </row>
        <row r="31">
          <cell r="A31" t="str">
            <v>02</v>
          </cell>
          <cell r="B31" t="str">
            <v xml:space="preserve">200 x 200 x 20 mm </v>
          </cell>
          <cell r="C31">
            <v>396</v>
          </cell>
          <cell r="D31" t="str">
            <v>M2</v>
          </cell>
          <cell r="E31">
            <v>25.48</v>
          </cell>
          <cell r="F31">
            <v>10090.08</v>
          </cell>
        </row>
        <row r="32">
          <cell r="A32" t="str">
            <v>03</v>
          </cell>
          <cell r="B32" t="str">
            <v xml:space="preserve">Skirting, sloped tile 200x200x100 mm </v>
          </cell>
          <cell r="C32">
            <v>146</v>
          </cell>
          <cell r="D32" t="str">
            <v>M2</v>
          </cell>
          <cell r="E32">
            <v>7.81</v>
          </cell>
          <cell r="F32">
            <v>1140.26</v>
          </cell>
        </row>
        <row r="33">
          <cell r="F33">
            <v>0</v>
          </cell>
        </row>
        <row r="34">
          <cell r="F34">
            <v>0</v>
          </cell>
        </row>
        <row r="35">
          <cell r="B35" t="str">
            <v>09600 STONE FLOORING</v>
          </cell>
          <cell r="F35">
            <v>0</v>
          </cell>
        </row>
        <row r="36">
          <cell r="A36" t="str">
            <v/>
          </cell>
          <cell r="B36" t="str">
            <v xml:space="preserve">Local marble, complete with bedding, backing,grouting, chamfering, polishing, and all associated works as specified and detailed on drawings </v>
          </cell>
          <cell r="F36">
            <v>0</v>
          </cell>
        </row>
        <row r="37">
          <cell r="A37" t="str">
            <v>01</v>
          </cell>
          <cell r="B37" t="str">
            <v>Saddle, as detail 28 drg.ar Sec 3-L</v>
          </cell>
          <cell r="C37">
            <v>110</v>
          </cell>
          <cell r="D37" t="str">
            <v>M2</v>
          </cell>
          <cell r="E37">
            <v>26.72</v>
          </cell>
          <cell r="F37">
            <v>2939.2</v>
          </cell>
        </row>
        <row r="38">
          <cell r="B38" t="str">
            <v>Local marble, complete with bedding, backing, grouting chamfring, polishing and all associated works as specified and detailed on drawings and detail 23,24, 25 to:</v>
          </cell>
          <cell r="F38">
            <v>0</v>
          </cell>
        </row>
        <row r="39">
          <cell r="A39" t="str">
            <v>02</v>
          </cell>
          <cell r="B39" t="str">
            <v>Galala sunny  to main entrance  landing</v>
          </cell>
          <cell r="C39">
            <v>32</v>
          </cell>
          <cell r="D39" t="str">
            <v>M2</v>
          </cell>
          <cell r="E39">
            <v>85.8</v>
          </cell>
          <cell r="F39">
            <v>2745.6</v>
          </cell>
        </row>
        <row r="40">
          <cell r="A40" t="str">
            <v>03</v>
          </cell>
          <cell r="B40" t="str">
            <v xml:space="preserve">Granite to main entrance treads,40 mm thick.  </v>
          </cell>
          <cell r="C40">
            <v>110</v>
          </cell>
          <cell r="D40" t="str">
            <v>M2</v>
          </cell>
          <cell r="E40">
            <v>130</v>
          </cell>
          <cell r="F40">
            <v>14300</v>
          </cell>
        </row>
        <row r="41">
          <cell r="A41" t="str">
            <v>04</v>
          </cell>
          <cell r="B41" t="str">
            <v xml:space="preserve">Granite to main entrance riser,20 mm thick.  </v>
          </cell>
          <cell r="C41">
            <v>110</v>
          </cell>
          <cell r="D41" t="str">
            <v>M2</v>
          </cell>
          <cell r="E41">
            <v>40</v>
          </cell>
          <cell r="F41">
            <v>4400</v>
          </cell>
        </row>
        <row r="42">
          <cell r="A42" t="str">
            <v>05</v>
          </cell>
          <cell r="B42" t="str">
            <v>Ditto but skirting  , 20mm thick.100mm hieght</v>
          </cell>
          <cell r="C42">
            <v>21</v>
          </cell>
          <cell r="D42" t="str">
            <v>M</v>
          </cell>
          <cell r="E42">
            <v>35.17</v>
          </cell>
          <cell r="F42">
            <v>738.57</v>
          </cell>
        </row>
        <row r="43">
          <cell r="A43" t="str">
            <v>06</v>
          </cell>
          <cell r="B43" t="str">
            <v>Pattern Galala sunny with  local marble  to main entrance floors, 20 mm thick.</v>
          </cell>
          <cell r="C43">
            <v>117</v>
          </cell>
          <cell r="D43" t="str">
            <v>M2</v>
          </cell>
          <cell r="E43">
            <v>101.9</v>
          </cell>
          <cell r="F43">
            <v>11922.300000000001</v>
          </cell>
        </row>
        <row r="44">
          <cell r="A44" t="str">
            <v>07</v>
          </cell>
          <cell r="B44" t="str">
            <v>Ditto but skirting  , 20mm thick.100mm hieght</v>
          </cell>
          <cell r="C44">
            <v>108</v>
          </cell>
          <cell r="D44" t="str">
            <v>M</v>
          </cell>
          <cell r="E44">
            <v>25</v>
          </cell>
          <cell r="F44">
            <v>2700</v>
          </cell>
        </row>
        <row r="45">
          <cell r="B45" t="str">
            <v>To Bill Summary</v>
          </cell>
          <cell r="F45">
            <v>51426.01</v>
          </cell>
        </row>
        <row r="46">
          <cell r="B46" t="str">
            <v>Galala sunny marble,  complete with bedding, backing, grouting chamfring, polishing and all associated works as specified and detailed on drawings and detail 27 to:</v>
          </cell>
        </row>
        <row r="47">
          <cell r="A47" t="str">
            <v>08</v>
          </cell>
          <cell r="B47" t="str">
            <v>Typical stair landings</v>
          </cell>
          <cell r="C47">
            <v>146</v>
          </cell>
          <cell r="D47" t="str">
            <v>M2</v>
          </cell>
          <cell r="E47">
            <v>85.8</v>
          </cell>
          <cell r="F47">
            <v>12526.8</v>
          </cell>
        </row>
        <row r="48">
          <cell r="A48" t="str">
            <v>09</v>
          </cell>
          <cell r="B48" t="str">
            <v xml:space="preserve">Typical stair treads,40 mm thick.  </v>
          </cell>
          <cell r="C48">
            <v>133</v>
          </cell>
          <cell r="D48" t="str">
            <v>M2</v>
          </cell>
          <cell r="E48">
            <v>50.25</v>
          </cell>
          <cell r="F48">
            <v>6683.25</v>
          </cell>
        </row>
        <row r="49">
          <cell r="A49" t="str">
            <v>10</v>
          </cell>
          <cell r="B49" t="str">
            <v xml:space="preserve">Typical stairriser,20 mm thick.  </v>
          </cell>
          <cell r="C49">
            <v>133</v>
          </cell>
          <cell r="D49" t="str">
            <v>M2</v>
          </cell>
          <cell r="E49">
            <v>25</v>
          </cell>
          <cell r="F49">
            <v>3325</v>
          </cell>
        </row>
        <row r="50">
          <cell r="A50" t="str">
            <v>11</v>
          </cell>
          <cell r="B50" t="str">
            <v>Typical stair skirting , 20mm thick.100mm hieght</v>
          </cell>
          <cell r="C50">
            <v>100</v>
          </cell>
          <cell r="D50" t="str">
            <v>M</v>
          </cell>
          <cell r="E50">
            <v>22.4</v>
          </cell>
          <cell r="F50">
            <v>2240</v>
          </cell>
        </row>
        <row r="51">
          <cell r="A51" t="str">
            <v>12</v>
          </cell>
          <cell r="B51" t="str">
            <v xml:space="preserve"> Galala sunny Pattern cladding 900 mm hight for entrance wall as detail 33&amp;34.</v>
          </cell>
          <cell r="C51">
            <v>62</v>
          </cell>
          <cell r="D51" t="str">
            <v>M2</v>
          </cell>
          <cell r="E51">
            <v>101.9</v>
          </cell>
          <cell r="F51">
            <v>6317.8</v>
          </cell>
        </row>
        <row r="52">
          <cell r="A52" t="str">
            <v>07</v>
          </cell>
          <cell r="B52" t="str">
            <v xml:space="preserve"> Galala sunny bourderaround elevator door for all floors.</v>
          </cell>
          <cell r="C52">
            <v>15</v>
          </cell>
          <cell r="D52" t="str">
            <v>M</v>
          </cell>
          <cell r="E52">
            <v>84.4</v>
          </cell>
          <cell r="F52">
            <v>1266</v>
          </cell>
        </row>
        <row r="53">
          <cell r="B53" t="str">
            <v>09900 PAINTING</v>
          </cell>
          <cell r="F53">
            <v>0</v>
          </cell>
        </row>
        <row r="54">
          <cell r="F54">
            <v>0</v>
          </cell>
        </row>
        <row r="55">
          <cell r="A55" t="str">
            <v/>
          </cell>
          <cell r="B55" t="str">
            <v>Paint system to plastered walls and ceiling, withcolour as engineer recommendation, including allassociated works as specified and detailed ondrawings</v>
          </cell>
          <cell r="F55">
            <v>0</v>
          </cell>
        </row>
        <row r="56">
          <cell r="A56" t="str">
            <v>01</v>
          </cell>
          <cell r="B56" t="str">
            <v>Emulsion paint to internal walls and ceiling</v>
          </cell>
          <cell r="D56" t="str">
            <v>M2</v>
          </cell>
          <cell r="E56">
            <v>11</v>
          </cell>
          <cell r="F56">
            <v>0</v>
          </cell>
        </row>
        <row r="57">
          <cell r="A57" t="str">
            <v>02</v>
          </cell>
          <cell r="B57" t="str">
            <v>Ditto, but to stairs</v>
          </cell>
          <cell r="C57">
            <v>1050</v>
          </cell>
          <cell r="D57" t="str">
            <v>M2</v>
          </cell>
          <cell r="E57">
            <v>11</v>
          </cell>
          <cell r="F57">
            <v>11550</v>
          </cell>
        </row>
        <row r="58">
          <cell r="B58" t="str">
            <v>To Bill Summary</v>
          </cell>
          <cell r="F58">
            <v>43908.85</v>
          </cell>
        </row>
        <row r="61">
          <cell r="B61" t="str">
            <v>BILL SUMMARY</v>
          </cell>
        </row>
        <row r="62">
          <cell r="B62" t="str">
            <v>Sheet 01 -Division 03 - CONCRETE</v>
          </cell>
          <cell r="F62">
            <v>31418</v>
          </cell>
        </row>
        <row r="63">
          <cell r="B63" t="str">
            <v>Sheet 02- Division 04 - MASONRY</v>
          </cell>
          <cell r="F63">
            <v>51426.01</v>
          </cell>
        </row>
        <row r="64">
          <cell r="B64" t="str">
            <v>Sheet 03 - Division 08 - DOORS AND WINDOWS</v>
          </cell>
          <cell r="F64">
            <v>43908.85</v>
          </cell>
        </row>
        <row r="67">
          <cell r="B67" t="str">
            <v xml:space="preserve"> TOTAL</v>
          </cell>
          <cell r="F67">
            <v>126752.86000000002</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CH_ 724"/>
      <sheetName val="ARCH_ 725"/>
      <sheetName val="ARCH_ 726"/>
      <sheetName val="ARCH_730"/>
      <sheetName val="ARCH_733"/>
      <sheetName val="ARCH_727"/>
    </sheetNames>
    <sheetDataSet>
      <sheetData sheetId="0" refreshError="1">
        <row r="2">
          <cell r="B2" t="str">
            <v>CANARY- 724</v>
          </cell>
        </row>
        <row r="3">
          <cell r="B3" t="str">
            <v>DESCRIPTION</v>
          </cell>
          <cell r="C3" t="str">
            <v>Qty.</v>
          </cell>
        </row>
        <row r="6">
          <cell r="B6" t="str">
            <v>DIVISION 03 - CONCRETE</v>
          </cell>
        </row>
        <row r="8">
          <cell r="B8" t="str">
            <v>03500 SCREEDS AND TOPPINGS</v>
          </cell>
        </row>
        <row r="10">
          <cell r="B10" t="str">
            <v>Sand-Cement screed to concrete surfaces complete with all associated works as specified and detailed on drawings to :</v>
          </cell>
        </row>
        <row r="11">
          <cell r="B11" t="str">
            <v>Sloped screed 20 mm thick</v>
          </cell>
          <cell r="C11">
            <v>427</v>
          </cell>
        </row>
        <row r="12">
          <cell r="B12" t="str">
            <v>Sloped cellular concrete 50 mm minimum thick finish to falls and cross falls to roof</v>
          </cell>
          <cell r="C12">
            <v>427</v>
          </cell>
        </row>
        <row r="14">
          <cell r="B14" t="str">
            <v>DIVISION 04 - MASONARY</v>
          </cell>
        </row>
        <row r="16">
          <cell r="B16" t="str">
            <v>04200 UNIT MASONARY</v>
          </cell>
        </row>
        <row r="18">
          <cell r="B18" t="str">
            <v>Percast decorative gypsum units for service balconies and buildings entrance, fixing, finishing and all associated works as per detail  "1" Drg. No. AR SC 3-L</v>
          </cell>
          <cell r="C18">
            <v>30</v>
          </cell>
        </row>
        <row r="20">
          <cell r="B20" t="str">
            <v>DIVISION 05 - METALS</v>
          </cell>
        </row>
        <row r="22">
          <cell r="B22" t="str">
            <v>05500 METAL FABRICATIONS</v>
          </cell>
        </row>
        <row r="24">
          <cell r="B24" t="str">
            <v xml:space="preserve">steel handrail,consisting of 25*25mm box section,and wooden caprail with natural walnut finish,inculding fixing,finishing ,painting,and all associated works as specified and detailed on drawings </v>
          </cell>
        </row>
        <row r="25">
          <cell r="B25" t="str">
            <v>Handrail,1000mm high as detail 02 drg-AR-Sec 3L.</v>
          </cell>
          <cell r="C25">
            <v>70</v>
          </cell>
        </row>
        <row r="26">
          <cell r="B26" t="str">
            <v>Handrail,300 mm height for open shaft at public area as per detail 4 Drg.Ar -SEC3L</v>
          </cell>
          <cell r="C26">
            <v>42</v>
          </cell>
        </row>
        <row r="27">
          <cell r="B27" t="str">
            <v>steel handrail,consist of 15*15mm  box section with wooden caprail inculding fixing,finishing ,painting,and all associated works as per detail 2-A, 2B AR SEC 3L</v>
          </cell>
        </row>
        <row r="28">
          <cell r="B28" t="str">
            <v>AC enclosure height 80mm from T.O.S as per detail 2-A, 2-B AR SEC 3L</v>
          </cell>
          <cell r="C28">
            <v>52</v>
          </cell>
        </row>
        <row r="29">
          <cell r="B29" t="str">
            <v>Steel ladder fixed to wall including all fittings Fixtures and all associated works as specified and detail on drawings</v>
          </cell>
        </row>
        <row r="30">
          <cell r="B30" t="str">
            <v>Steel ladder , as detail 5 Drg. AR- SEC 3L</v>
          </cell>
          <cell r="C30">
            <v>1</v>
          </cell>
        </row>
        <row r="31">
          <cell r="B31" t="str">
            <v>Brass saddle including fixings , finishing , and all associated works as specified and detailed on drawings</v>
          </cell>
        </row>
        <row r="32">
          <cell r="B32" t="str">
            <v>Brass saddle  as detail - 6 Drg. AR-SEC 3l</v>
          </cell>
          <cell r="C32">
            <v>27</v>
          </cell>
        </row>
        <row r="33">
          <cell r="B33" t="str">
            <v>Steel angle 65×65×60 mm fixing , finishing and all associated works for concrete column at basement as per detail 5-A Drg. AR SEC 3L</v>
          </cell>
        </row>
        <row r="35">
          <cell r="B35" t="str">
            <v>DIVISION 06 - WOOD AND PLASTICS</v>
          </cell>
        </row>
        <row r="37">
          <cell r="B37" t="str">
            <v>06400 ARCHITECTURAL WOODWORKS</v>
          </cell>
        </row>
        <row r="39">
          <cell r="B39" t="str">
            <v>Soft wood pergola, including columns cap, metal connector, fixings, finishings, and all associated works as specified and detailed on drawings</v>
          </cell>
        </row>
        <row r="40">
          <cell r="B40" t="str">
            <v>Wooden pergola as detal 7&amp;8&amp;9 DRG.AR-SC.3-L</v>
          </cell>
          <cell r="C40">
            <v>78</v>
          </cell>
        </row>
        <row r="42">
          <cell r="B42" t="str">
            <v>07100 WATER PROOFING</v>
          </cell>
        </row>
        <row r="44">
          <cell r="B44" t="str">
            <v>Water proofing membrane layer laid in  floor including upturn to abutting walls, continous bito-fillet 40x40mm, and all associated works as specified and detailed on drawings to :</v>
          </cell>
        </row>
        <row r="45">
          <cell r="B45" t="str">
            <v>Roof as details 01,DRG.ARSC.3-L</v>
          </cell>
          <cell r="C45">
            <v>427</v>
          </cell>
        </row>
        <row r="46">
          <cell r="B46" t="str">
            <v>Bathroom and un-roofed balconies as detail 11 DRG.AR.SC.3-L</v>
          </cell>
          <cell r="C46">
            <v>260</v>
          </cell>
        </row>
        <row r="48">
          <cell r="B48" t="str">
            <v>07320 CLAY ROOFING TILES</v>
          </cell>
        </row>
        <row r="50">
          <cell r="B50" t="str">
            <v>Local clay roof tiles, complete with wood framing,fixing, finishings, cold applied water proof coating and all associated work as specified and detailed on drawings</v>
          </cell>
        </row>
        <row r="51">
          <cell r="B51" t="str">
            <v>Local clay roof tiles, as detail 12 DRG.AR.SC.3-L</v>
          </cell>
        </row>
        <row r="52">
          <cell r="B52" t="str">
            <v>Local clay roof tiles, as detail 13 DRG.AR SC 3-L</v>
          </cell>
        </row>
        <row r="54">
          <cell r="B54" t="str">
            <v>DIVISION 8 - DOORS AND WINDOWS</v>
          </cell>
        </row>
        <row r="56">
          <cell r="B56" t="str">
            <v>08110 STEEL DOORS AND FRAMES</v>
          </cell>
        </row>
        <row r="58">
          <cell r="B58" t="str">
            <v>Steel doors and frame, including hardware sets,fixing, painting, finishing, and all associated works as specified and detailed on drawings for roof doors and machine rooms</v>
          </cell>
        </row>
        <row r="59">
          <cell r="B59" t="str">
            <v>Door , single leaf with overall size 900×2200mm as detail 14 DRG.AR SEC 3L</v>
          </cell>
          <cell r="C59">
            <v>1</v>
          </cell>
        </row>
        <row r="60">
          <cell r="B60" t="str">
            <v>Door , double leaf with overall size 1600×2200 mm as detail 15 DRG.AR SC 3-L</v>
          </cell>
          <cell r="C60">
            <v>4</v>
          </cell>
        </row>
        <row r="62">
          <cell r="B62" t="str">
            <v>08120 ALUMINUM DOORS AND FRAMES</v>
          </cell>
        </row>
        <row r="64">
          <cell r="B64" t="str">
            <v>Aluminum doors with electrostatic powder coated complete with frames , hardware , glazing , fixings , finishing , and all associated works as specified and detailed on drawings to suit masonary openings</v>
          </cell>
        </row>
        <row r="65">
          <cell r="B65" t="str">
            <v>Door type 1 , Double leaf, overall size 1600×2200 mm</v>
          </cell>
          <cell r="C65">
            <v>16</v>
          </cell>
        </row>
        <row r="66">
          <cell r="B66" t="str">
            <v>Door type 7 , Single leaf, overall size 900×2180 mm</v>
          </cell>
          <cell r="C66">
            <v>16</v>
          </cell>
        </row>
        <row r="67">
          <cell r="B67" t="str">
            <v>Non-operable doortype 9 ,  overall size 1800×2200 mm</v>
          </cell>
          <cell r="C67">
            <v>4</v>
          </cell>
        </row>
        <row r="68">
          <cell r="B68" t="str">
            <v>Door type 8 , Double leaf with double sidelight overall size3100×2200 mm</v>
          </cell>
          <cell r="C68">
            <v>2</v>
          </cell>
        </row>
        <row r="69">
          <cell r="B69" t="str">
            <v>Non-operable door type 10 , overall size 1980×2200 mm</v>
          </cell>
          <cell r="C69">
            <v>4</v>
          </cell>
        </row>
        <row r="70">
          <cell r="B70" t="str">
            <v>Door type 21 , Single leaf, overall size 1200×2200 mm</v>
          </cell>
          <cell r="C70">
            <v>4</v>
          </cell>
        </row>
        <row r="71">
          <cell r="B71" t="str">
            <v>Door at entrance  ,  overall size 1600×2200 mm</v>
          </cell>
          <cell r="C71">
            <v>2</v>
          </cell>
        </row>
        <row r="72">
          <cell r="B72" t="str">
            <v xml:space="preserve">08200  WOOD  DOORS </v>
          </cell>
        </row>
        <row r="74">
          <cell r="B74" t="str">
            <v>Hollow core doors with soft wood frames complete with 3 mm thick plywood both sides including  hardware ,MDF architrave, spacer, painting , fixings , finishing , and all associated works as specified and detailed on drawings to suit masonary openings</v>
          </cell>
        </row>
        <row r="75">
          <cell r="B75" t="str">
            <v>Door type WD2 , Single leaf, overall size 890×2150 mm as per detail 16 Drg. AR SEC 3L</v>
          </cell>
          <cell r="C75">
            <v>45</v>
          </cell>
        </row>
        <row r="76">
          <cell r="B76" t="str">
            <v>Door type WD3 , Single leaf, overall size 790×2150 mm as per detail 17 Drg. AR SEC 3L</v>
          </cell>
          <cell r="C76">
            <v>33</v>
          </cell>
        </row>
        <row r="77">
          <cell r="B77" t="str">
            <v>Door type WD6 ,( Folder door) single leaf, overall size 790×2150 mm as per detail 18 Drg. AR SEC 3L</v>
          </cell>
          <cell r="C77">
            <v>1</v>
          </cell>
        </row>
        <row r="78">
          <cell r="B78" t="str">
            <v>Soft paneled wood doors and frames including  hardware ,MDF architrave, spacer, painting , fixings , finishing , and all associated works as specified and detailed on drawings to suit masonary openings</v>
          </cell>
        </row>
        <row r="79">
          <cell r="B79" t="str">
            <v>Door type WD4 , single panel leaf, overall size 1000×2200 mm as per detail 18 Drg. AR SEC 3L</v>
          </cell>
          <cell r="C79">
            <v>20</v>
          </cell>
        </row>
        <row r="81">
          <cell r="B81" t="str">
            <v xml:space="preserve">8300 SPECAIL DOORS AND FRAMES </v>
          </cell>
        </row>
        <row r="83">
          <cell r="B83" t="str">
            <v>steel hatch doors , consisting of 2mm galvanized perssed steel , hinged , timper nailer anchors , stay chain , eye plate and hock , injection polyurethane insulation , steel bar, neoprene gasket, steel angles , expansion bolts , brakets, steel rungs,inclu</v>
          </cell>
          <cell r="C83">
            <v>1</v>
          </cell>
        </row>
        <row r="85">
          <cell r="B85" t="str">
            <v>08520 ALUMINUM WINDOWS</v>
          </cell>
        </row>
        <row r="87">
          <cell r="B87" t="str">
            <v>Aluminum windows and metal screen with electrostatic powder coated complete with frames , hardware , glazing , fixings , finishing , and all associated works as specified and detailed on drawings to suit masonary openings</v>
          </cell>
        </row>
        <row r="88">
          <cell r="B88" t="str">
            <v>Window type 2 , Double leaf, overall size 1200×1200 mm</v>
          </cell>
          <cell r="C88">
            <v>16</v>
          </cell>
        </row>
        <row r="89">
          <cell r="B89" t="str">
            <v>Window type 3 , Double leaf, overall size 900×1200 mm</v>
          </cell>
          <cell r="C89">
            <v>80</v>
          </cell>
        </row>
        <row r="90">
          <cell r="B90" t="str">
            <v>Window type 4 , Single leaf, overall size 900×1100 mm</v>
          </cell>
          <cell r="C90">
            <v>16</v>
          </cell>
        </row>
        <row r="91">
          <cell r="B91" t="str">
            <v>Window type 5,single leaf  overall leaf size 600×700 mm</v>
          </cell>
          <cell r="C91">
            <v>34</v>
          </cell>
        </row>
        <row r="92">
          <cell r="B92" t="str">
            <v>Window type 14b,  overall size 3200×600 mm</v>
          </cell>
          <cell r="C92">
            <v>6</v>
          </cell>
        </row>
        <row r="93">
          <cell r="B93" t="str">
            <v>Window type 12,  double leaf ,overall size 930x2200mm with plaster panel as detail 1drg. Gd-A02</v>
          </cell>
          <cell r="C93">
            <v>32</v>
          </cell>
        </row>
        <row r="94">
          <cell r="B94" t="str">
            <v>Window type 13,  overall size 900×900 mm</v>
          </cell>
          <cell r="C94">
            <v>4</v>
          </cell>
        </row>
        <row r="96">
          <cell r="B96" t="str">
            <v>DIVISION 9 - FINISHES</v>
          </cell>
        </row>
        <row r="97">
          <cell r="B97" t="str">
            <v>09300 TILE</v>
          </cell>
        </row>
        <row r="99">
          <cell r="B99" t="str">
            <v>cement tiles,complete with sand-cement mortar bed and grout inculding all associated works as specified and detailed on drawings</v>
          </cell>
        </row>
        <row r="100">
          <cell r="B100" t="str">
            <v xml:space="preserve">200 x 200 x 20 mm </v>
          </cell>
          <cell r="C100">
            <v>48</v>
          </cell>
        </row>
        <row r="102">
          <cell r="B102" t="str">
            <v>terrazo tiles,complete with sand-cement mortar bed and grout inculding all associated works as specifed and detail on drawing to:</v>
          </cell>
        </row>
        <row r="104">
          <cell r="B104" t="str">
            <v>200*200*20mm to roof</v>
          </cell>
          <cell r="C104">
            <v>427</v>
          </cell>
        </row>
        <row r="105">
          <cell r="B105" t="str">
            <v>skirting,sloped tile 200*200*100mm to roof</v>
          </cell>
          <cell r="C105">
            <v>116</v>
          </cell>
        </row>
        <row r="107">
          <cell r="B107" t="str">
            <v>Local ceramic tiles, including sand-cement mortar,pointing, and all associated works as specified and detailed on drawings to :</v>
          </cell>
        </row>
        <row r="108">
          <cell r="B108" t="str">
            <v xml:space="preserve">Walls, Glazed ceramic tiles </v>
          </cell>
          <cell r="C108">
            <v>1313</v>
          </cell>
        </row>
        <row r="109">
          <cell r="B109" t="str">
            <v>Bathrooms &amp; Kitchen floors, non slip  tiles</v>
          </cell>
          <cell r="C109">
            <v>158</v>
          </cell>
        </row>
        <row r="110">
          <cell r="B110" t="str">
            <v>terraces floors,size 300*300mm</v>
          </cell>
          <cell r="C110">
            <v>219</v>
          </cell>
        </row>
        <row r="111">
          <cell r="B111" t="str">
            <v>skirting,size 100*400mm to terraces</v>
          </cell>
          <cell r="C111">
            <v>185</v>
          </cell>
        </row>
        <row r="112">
          <cell r="B112" t="str">
            <v xml:space="preserve">porclain tiles </v>
          </cell>
          <cell r="C112">
            <v>280</v>
          </cell>
        </row>
        <row r="113">
          <cell r="B113" t="str">
            <v xml:space="preserve">porclain skirting size 100 mm </v>
          </cell>
          <cell r="C113">
            <v>175</v>
          </cell>
        </row>
        <row r="115">
          <cell r="B115" t="str">
            <v>KIMA stone cladding, complete with sand- cement mortar , fixing , finishings, and all associated works as specifed and detail on drawing to:</v>
          </cell>
        </row>
        <row r="117">
          <cell r="B117" t="str">
            <v>To external walls</v>
          </cell>
          <cell r="C117">
            <v>86</v>
          </cell>
        </row>
        <row r="119">
          <cell r="B119" t="str">
            <v>Marbled tiles , complete with bedding , backing,</v>
          </cell>
        </row>
        <row r="120">
          <cell r="B120" t="str">
            <v>Typical floors, size 400×400 mm for typical stairs landing ( internal stairs)</v>
          </cell>
          <cell r="C120">
            <v>29</v>
          </cell>
        </row>
        <row r="121">
          <cell r="B121" t="str">
            <v>Skirting,size 100*400mm</v>
          </cell>
          <cell r="C121">
            <v>25</v>
          </cell>
        </row>
        <row r="123">
          <cell r="B123" t="str">
            <v>Menya marble cladding to walls height 900mm for ground floor including 100mm granite borders strips complete with mortar , fixings, finishings, and all associated works as specified details 23,24,25,26 Drg. AR SEC-3L</v>
          </cell>
        </row>
        <row r="124">
          <cell r="B124" t="str">
            <v>For ground floor public area</v>
          </cell>
          <cell r="C124">
            <v>38</v>
          </cell>
        </row>
        <row r="125">
          <cell r="B125" t="str">
            <v>Around elevators doors (granite only) borders and door jamb</v>
          </cell>
          <cell r="C125">
            <v>35</v>
          </cell>
        </row>
        <row r="127">
          <cell r="B127" t="str">
            <v>09550 WOOD FLOORING</v>
          </cell>
        </row>
        <row r="129">
          <cell r="B129" t="str">
            <v>100×25mm thick soft wood strip nailed to soft wood framing , complete with bedding, sand filing, protective coating,  fixing , finishings, and all associated works as specifed and detail on drawing to:</v>
          </cell>
        </row>
        <row r="130">
          <cell r="B130" t="str">
            <v>Floors, as detail 20 Drg.AR SEC 3L</v>
          </cell>
          <cell r="C130">
            <v>420</v>
          </cell>
        </row>
        <row r="131">
          <cell r="B131" t="str">
            <v>Skirting, size 100 x 25 mm as detail 45Drg. AR SEC 3L</v>
          </cell>
          <cell r="C131">
            <v>378</v>
          </cell>
        </row>
        <row r="133">
          <cell r="B133" t="str">
            <v>HDF wood flooring strips protected and finished to resist abrisives(home collection) and sub base under flooring cement tiles 200×200×20mm and all associated works as specified and color required</v>
          </cell>
        </row>
        <row r="134">
          <cell r="B134" t="str">
            <v>HDF including skirting</v>
          </cell>
          <cell r="C134">
            <v>230</v>
          </cell>
        </row>
        <row r="136">
          <cell r="B136" t="str">
            <v>09600 STONE FLOORING</v>
          </cell>
        </row>
        <row r="137">
          <cell r="B137" t="str">
            <v xml:space="preserve">Local marble, complete with bedding, backing, grouting, chamfering , polishing, and all associated works as specified and detailed on drawings </v>
          </cell>
        </row>
        <row r="138">
          <cell r="B138" t="str">
            <v>saddle,20mm thick. as detail 28, 45, 46 DRG.AR SC 3-L</v>
          </cell>
          <cell r="C138">
            <v>29</v>
          </cell>
        </row>
        <row r="140">
          <cell r="B140" t="str">
            <v>local marble for granite complete with bedding, backing, grouting, chamfering , polishing, and all associated works as specified and detailed on drawings and detail 27,28,47 Drg.AR SEC3L</v>
          </cell>
        </row>
        <row r="141">
          <cell r="B141" t="str">
            <v>Granite red Sinai 40 mm thick. treads for entrance stairs</v>
          </cell>
          <cell r="C141">
            <v>45</v>
          </cell>
        </row>
        <row r="142">
          <cell r="B142" t="str">
            <v>Granite verde Gazal 40 mm thick. treads</v>
          </cell>
        </row>
        <row r="143">
          <cell r="B143" t="str">
            <v>Granite red Sainai 20 mm thick. rizers for entrance stairs</v>
          </cell>
          <cell r="C143">
            <v>45</v>
          </cell>
        </row>
        <row r="144">
          <cell r="B144" t="str">
            <v>Granite verde Gazal 20 mm thick. rizers for entrance stairs</v>
          </cell>
        </row>
        <row r="145">
          <cell r="B145" t="str">
            <v>Galala Sunny 400×400mm Landing for stairs entrance including granite pattern as per detail23,24,25,26 Drg.Ar SEC 3L</v>
          </cell>
          <cell r="C145">
            <v>27</v>
          </cell>
        </row>
        <row r="146">
          <cell r="B146" t="str">
            <v>Galala sunny 40 mm thick. To main stair treads</v>
          </cell>
          <cell r="C146">
            <v>118</v>
          </cell>
        </row>
        <row r="147">
          <cell r="B147" t="str">
            <v>Galala sunny 20 mm thick. To main stair risers</v>
          </cell>
          <cell r="C147">
            <v>118</v>
          </cell>
        </row>
        <row r="148">
          <cell r="B148" t="str">
            <v>Ditto,but skirting,100mm height ,20mm thick</v>
          </cell>
          <cell r="C148">
            <v>310</v>
          </cell>
        </row>
        <row r="149">
          <cell r="B149" t="str">
            <v>Pattern menya B. group marble complete with bedding, backing , grouting, chamfering, polishing for public areas flooring ground and typical as per details 23, 24, 25, 26, Drg. AR SEC 3L</v>
          </cell>
          <cell r="C149">
            <v>178</v>
          </cell>
        </row>
        <row r="150">
          <cell r="B150" t="str">
            <v>Skirting,100mm height, 20mm thick. Red Sinai granite chamfered</v>
          </cell>
          <cell r="C150">
            <v>29</v>
          </cell>
        </row>
        <row r="151">
          <cell r="B151" t="str">
            <v>Skirting,100mm height, 20mm thick. Verde Gazal chamfered</v>
          </cell>
        </row>
        <row r="153">
          <cell r="B153" t="str">
            <v>Local marble with pattern, complete with bedding, backing , grouting, chamfering, polishing  and all associated works as per color catalogue for tenant requirments selection</v>
          </cell>
        </row>
        <row r="154">
          <cell r="B154" t="str">
            <v>Fletto marble 400mm with pattern 100mm wide)green indian for flats)</v>
          </cell>
        </row>
        <row r="155">
          <cell r="B155" t="str">
            <v>Skirting,100mm height, 20mm thick. Chamfered from one edge</v>
          </cell>
        </row>
        <row r="157">
          <cell r="B157" t="str">
            <v>DIVISION 9 - FINISHES</v>
          </cell>
        </row>
        <row r="159">
          <cell r="B159" t="str">
            <v>09900 PAINTING</v>
          </cell>
        </row>
        <row r="160">
          <cell r="B160" t="str">
            <v>Paint system to plastered walls and ceiling, withcolour as engineer recommendation, including allassociated works as specified and detailed ondrawings</v>
          </cell>
        </row>
        <row r="161">
          <cell r="B161" t="str">
            <v>Emulsion paint to internal walls</v>
          </cell>
          <cell r="C161">
            <v>3679</v>
          </cell>
        </row>
        <row r="162">
          <cell r="B162" t="str">
            <v>Ditto, but to ceiling</v>
          </cell>
          <cell r="C162">
            <v>1539</v>
          </cell>
        </row>
        <row r="163">
          <cell r="B163" t="str">
            <v xml:space="preserve"> paint to external walls and soffits, texture finish</v>
          </cell>
          <cell r="C163">
            <v>3347</v>
          </cell>
        </row>
        <row r="165">
          <cell r="B165" t="str">
            <v>DIVISION 10 - SPECIALITIES</v>
          </cell>
        </row>
        <row r="167">
          <cell r="B167" t="str">
            <v>10250 SERVICE WALL SYSTEMS</v>
          </cell>
        </row>
        <row r="169">
          <cell r="B169" t="str">
            <v>Access panel, complete with 22mm thick blockboardpanel, ceramic tile glued to panel, soft wood frame,mastic sealant, and all associated works as specifiedand detailed on drawings</v>
          </cell>
        </row>
        <row r="170">
          <cell r="B170" t="str">
            <v>Access panel as detail 30 Drg.AR SEC 3L</v>
          </cell>
          <cell r="C170">
            <v>46</v>
          </cell>
        </row>
        <row r="172">
          <cell r="B172" t="str">
            <v>Total</v>
          </cell>
        </row>
      </sheetData>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CH_ 724"/>
      <sheetName val="ARCH_ 725"/>
      <sheetName val="ARCH_ 726"/>
      <sheetName val="ARCH_730"/>
      <sheetName val="ARCH_733"/>
      <sheetName val="ARCH_727"/>
    </sheetNames>
    <sheetDataSet>
      <sheetData sheetId="0" refreshError="1">
        <row r="2">
          <cell r="B2" t="str">
            <v>CANARY- 724</v>
          </cell>
        </row>
        <row r="3">
          <cell r="B3" t="str">
            <v>DESCRIPTION</v>
          </cell>
          <cell r="C3" t="str">
            <v>Qty.</v>
          </cell>
        </row>
        <row r="6">
          <cell r="B6" t="str">
            <v>DIVISION 03 - CONCRETE</v>
          </cell>
        </row>
        <row r="8">
          <cell r="B8" t="str">
            <v>03500 SCREEDS AND TOPPINGS</v>
          </cell>
        </row>
        <row r="10">
          <cell r="B10" t="str">
            <v>Sand-Cement screed to concrete surfaces complete with all associated works as specified and detailed on drawings to :</v>
          </cell>
        </row>
        <row r="11">
          <cell r="B11" t="str">
            <v>Sloped screed 20 mm thick</v>
          </cell>
          <cell r="C11">
            <v>427</v>
          </cell>
        </row>
        <row r="12">
          <cell r="B12" t="str">
            <v>Sloped cellular concrete 50 mm minimum thick finish to falls and cross falls to roof</v>
          </cell>
          <cell r="C12">
            <v>427</v>
          </cell>
        </row>
        <row r="14">
          <cell r="B14" t="str">
            <v>DIVISION 04 - MASONARY</v>
          </cell>
        </row>
        <row r="16">
          <cell r="B16" t="str">
            <v>04200 UNIT MASONARY</v>
          </cell>
        </row>
        <row r="18">
          <cell r="B18" t="str">
            <v>Percast decorative gypsum units for service balconies and buildings entrance, fixing, finishing and all associated works as per detail  "1" Drg. No. AR SC 3-L</v>
          </cell>
          <cell r="C18">
            <v>30</v>
          </cell>
        </row>
        <row r="20">
          <cell r="B20" t="str">
            <v>DIVISION 05 - METALS</v>
          </cell>
        </row>
        <row r="22">
          <cell r="B22" t="str">
            <v>05500 METAL FABRICATIONS</v>
          </cell>
        </row>
        <row r="24">
          <cell r="B24" t="str">
            <v xml:space="preserve">steel handrail,consisting of 25*25mm box section,and wooden caprail with natural walnut finish,inculding fixing,finishing ,painting,and all associated works as specified and detailed on drawings </v>
          </cell>
        </row>
        <row r="25">
          <cell r="B25" t="str">
            <v>Handrail,1000mm high as detail 02 drg-AR-Sec 3L.</v>
          </cell>
          <cell r="C25">
            <v>70</v>
          </cell>
        </row>
        <row r="26">
          <cell r="B26" t="str">
            <v>Handrail,300 mm height for open shaft at public area as per detail 4 Drg.Ar -SEC3L</v>
          </cell>
          <cell r="C26">
            <v>42</v>
          </cell>
        </row>
        <row r="27">
          <cell r="B27" t="str">
            <v>steel handrail,consist of 15*15mm  box section with wooden caprail inculding fixing,finishing ,painting,and all associated works as per detail 2-A, 2B AR SEC 3L</v>
          </cell>
        </row>
        <row r="28">
          <cell r="B28" t="str">
            <v>AC enclosure height 80mm from T.O.S as per detail 2-A, 2-B AR SEC 3L</v>
          </cell>
          <cell r="C28">
            <v>52</v>
          </cell>
        </row>
        <row r="29">
          <cell r="B29" t="str">
            <v>Steel ladder fixed to wall including all fittings Fixtures and all associated works as specified and detail on drawings</v>
          </cell>
        </row>
        <row r="30">
          <cell r="B30" t="str">
            <v>Steel ladder , as detail 5 Drg. AR- SEC 3L</v>
          </cell>
          <cell r="C30">
            <v>1</v>
          </cell>
        </row>
        <row r="31">
          <cell r="B31" t="str">
            <v>Brass saddle including fixings , finishing , and all associated works as specified and detailed on drawings</v>
          </cell>
        </row>
        <row r="32">
          <cell r="B32" t="str">
            <v>Brass saddle  as detail - 6 Drg. AR-SEC 3l</v>
          </cell>
          <cell r="C32">
            <v>27</v>
          </cell>
        </row>
        <row r="33">
          <cell r="B33" t="str">
            <v>Steel angle 65×65×60 mm fixing , finishing and all associated works for concrete column at basement as per detail 5-A Drg. AR SEC 3L</v>
          </cell>
        </row>
        <row r="35">
          <cell r="B35" t="str">
            <v>DIVISION 06 - WOOD AND PLASTICS</v>
          </cell>
        </row>
        <row r="37">
          <cell r="B37" t="str">
            <v>06400 ARCHITECTURAL WOODWORKS</v>
          </cell>
        </row>
        <row r="39">
          <cell r="B39" t="str">
            <v>Soft wood pergola, including columns cap, metal connector, fixings, finishings, and all associated works as specified and detailed on drawings</v>
          </cell>
        </row>
        <row r="40">
          <cell r="B40" t="str">
            <v>Wooden pergola as detal 7&amp;8&amp;9 DRG.AR-SC.3-L</v>
          </cell>
          <cell r="C40">
            <v>78</v>
          </cell>
        </row>
        <row r="42">
          <cell r="B42" t="str">
            <v>07100 WATER PROOFING</v>
          </cell>
        </row>
        <row r="44">
          <cell r="B44" t="str">
            <v>Water proofing membrane layer laid in  floor including upturn to abutting walls, continous bito-fillet 40x40mm, and all associated works as specified and detailed on drawings to :</v>
          </cell>
        </row>
        <row r="45">
          <cell r="B45" t="str">
            <v>Roof as details 01,DRG.ARSC.3-L</v>
          </cell>
          <cell r="C45">
            <v>427</v>
          </cell>
        </row>
        <row r="46">
          <cell r="B46" t="str">
            <v>Bathroom and un-roofed balconies as detail 11 DRG.AR.SC.3-L</v>
          </cell>
          <cell r="C46">
            <v>260</v>
          </cell>
        </row>
        <row r="48">
          <cell r="B48" t="str">
            <v>07320 CLAY ROOFING TILES</v>
          </cell>
        </row>
        <row r="50">
          <cell r="B50" t="str">
            <v>Local clay roof tiles, complete with wood framing,fixing, finishings, cold applied water proof coating and all associated work as specified and detailed on drawings</v>
          </cell>
        </row>
        <row r="51">
          <cell r="B51" t="str">
            <v>Local clay roof tiles, as detail 12 DRG.AR.SC.3-L</v>
          </cell>
        </row>
        <row r="52">
          <cell r="B52" t="str">
            <v>Local clay roof tiles, as detail 13 DRG.AR SC 3-L</v>
          </cell>
        </row>
        <row r="54">
          <cell r="B54" t="str">
            <v>DIVISION 8 - DOORS AND WINDOWS</v>
          </cell>
        </row>
        <row r="56">
          <cell r="B56" t="str">
            <v>08110 STEEL DOORS AND FRAMES</v>
          </cell>
        </row>
        <row r="58">
          <cell r="B58" t="str">
            <v>Steel doors and frame, including hardware sets,fixing, painting, finishing, and all associated works as specified and detailed on drawings for roof doors and machine rooms</v>
          </cell>
        </row>
        <row r="59">
          <cell r="B59" t="str">
            <v>Door , single leaf with overall size 900×2200mm as detail 14 DRG.AR SEC 3L</v>
          </cell>
          <cell r="C59">
            <v>1</v>
          </cell>
        </row>
        <row r="60">
          <cell r="B60" t="str">
            <v>Door , double leaf with overall size 1600×2200 mm as detail 15 DRG.AR SC 3-L</v>
          </cell>
          <cell r="C60">
            <v>4</v>
          </cell>
        </row>
        <row r="62">
          <cell r="B62" t="str">
            <v>08120 ALUMINUM DOORS AND FRAMES</v>
          </cell>
        </row>
        <row r="64">
          <cell r="B64" t="str">
            <v>Aluminum doors with electrostatic powder coated complete with frames , hardware , glazing , fixings , finishing , and all associated works as specified and detailed on drawings to suit masonary openings</v>
          </cell>
        </row>
        <row r="65">
          <cell r="B65" t="str">
            <v>Door type 1 , Double leaf, overall size 1600×2200 mm</v>
          </cell>
          <cell r="C65">
            <v>16</v>
          </cell>
        </row>
        <row r="66">
          <cell r="B66" t="str">
            <v>Door type 7 , Single leaf, overall size 900×2180 mm</v>
          </cell>
          <cell r="C66">
            <v>16</v>
          </cell>
        </row>
        <row r="67">
          <cell r="B67" t="str">
            <v>Non-operable doortype 9 ,  overall size 1800×2200 mm</v>
          </cell>
          <cell r="C67">
            <v>4</v>
          </cell>
        </row>
        <row r="68">
          <cell r="B68" t="str">
            <v>Door type 8 , Double leaf with double sidelight overall size3100×2200 mm</v>
          </cell>
          <cell r="C68">
            <v>2</v>
          </cell>
        </row>
        <row r="69">
          <cell r="B69" t="str">
            <v>Non-operable door type 10 , overall size 1980×2200 mm</v>
          </cell>
          <cell r="C69">
            <v>4</v>
          </cell>
        </row>
        <row r="70">
          <cell r="B70" t="str">
            <v>Door type 21 , Single leaf, overall size 1200×2200 mm</v>
          </cell>
          <cell r="C70">
            <v>4</v>
          </cell>
        </row>
        <row r="71">
          <cell r="B71" t="str">
            <v>Door at entrance  ,  overall size 1600×2200 mm</v>
          </cell>
          <cell r="C71">
            <v>2</v>
          </cell>
        </row>
        <row r="72">
          <cell r="B72" t="str">
            <v xml:space="preserve">08200  WOOD  DOORS </v>
          </cell>
        </row>
        <row r="74">
          <cell r="B74" t="str">
            <v>Hollow core doors with soft wood frames complete with 3 mm thick plywood both sides including  hardware ,MDF architrave, spacer, painting , fixings , finishing , and all associated works as specified and detailed on drawings to suit masonary openings</v>
          </cell>
        </row>
        <row r="75">
          <cell r="B75" t="str">
            <v>Door type WD2 , Single leaf, overall size 890×2150 mm as per detail 16 Drg. AR SEC 3L</v>
          </cell>
          <cell r="C75">
            <v>45</v>
          </cell>
        </row>
        <row r="76">
          <cell r="B76" t="str">
            <v>Door type WD3 , Single leaf, overall size 790×2150 mm as per detail 17 Drg. AR SEC 3L</v>
          </cell>
          <cell r="C76">
            <v>33</v>
          </cell>
        </row>
        <row r="77">
          <cell r="B77" t="str">
            <v>Door type WD6 ,( Folder door) single leaf, overall size 790×2150 mm as per detail 18 Drg. AR SEC 3L</v>
          </cell>
          <cell r="C77">
            <v>1</v>
          </cell>
        </row>
        <row r="78">
          <cell r="B78" t="str">
            <v>Soft paneled wood doors and frames including  hardware ,MDF architrave, spacer, painting , fixings , finishing , and all associated works as specified and detailed on drawings to suit masonary openings</v>
          </cell>
        </row>
        <row r="79">
          <cell r="B79" t="str">
            <v>Door type WD4 , single panel leaf, overall size 1000×2200 mm as per detail 18 Drg. AR SEC 3L</v>
          </cell>
          <cell r="C79">
            <v>20</v>
          </cell>
        </row>
        <row r="81">
          <cell r="B81" t="str">
            <v xml:space="preserve">8300 SPECAIL DOORS AND FRAMES </v>
          </cell>
        </row>
        <row r="83">
          <cell r="B83" t="str">
            <v>steel hatch doors , consisting of 2mm galvanized perssed steel , hinged , timper nailer anchors , stay chain , eye plate and hock , injection polyurethane insulation , steel bar, neoprene gasket, steel angles , expansion bolts , brakets, steel rungs,inclu</v>
          </cell>
          <cell r="C83">
            <v>1</v>
          </cell>
        </row>
        <row r="85">
          <cell r="B85" t="str">
            <v>08520 ALUMINUM WINDOWS</v>
          </cell>
        </row>
        <row r="87">
          <cell r="B87" t="str">
            <v>Aluminum windows and metal screen with electrostatic powder coated complete with frames , hardware , glazing , fixings , finishing , and all associated works as specified and detailed on drawings to suit masonary openings</v>
          </cell>
        </row>
        <row r="88">
          <cell r="B88" t="str">
            <v>Window type 2 , Double leaf, overall size 1200×1200 mm</v>
          </cell>
          <cell r="C88">
            <v>16</v>
          </cell>
        </row>
        <row r="89">
          <cell r="B89" t="str">
            <v>Window type 3 , Double leaf, overall size 900×1200 mm</v>
          </cell>
          <cell r="C89">
            <v>80</v>
          </cell>
        </row>
        <row r="90">
          <cell r="B90" t="str">
            <v>Window type 4 , Single leaf, overall size 900×1100 mm</v>
          </cell>
          <cell r="C90">
            <v>16</v>
          </cell>
        </row>
        <row r="91">
          <cell r="B91" t="str">
            <v>Window type 5,single leaf  overall leaf size 600×700 mm</v>
          </cell>
          <cell r="C91">
            <v>34</v>
          </cell>
        </row>
        <row r="92">
          <cell r="B92" t="str">
            <v>Window type 14b,  overall size 3200×600 mm</v>
          </cell>
          <cell r="C92">
            <v>6</v>
          </cell>
        </row>
        <row r="93">
          <cell r="B93" t="str">
            <v>Window type 12,  double leaf ,overall size 930x2200mm with plaster panel as detail 1drg. Gd-A02</v>
          </cell>
          <cell r="C93">
            <v>32</v>
          </cell>
        </row>
        <row r="94">
          <cell r="B94" t="str">
            <v>Window type 13,  overall size 900×900 mm</v>
          </cell>
          <cell r="C94">
            <v>4</v>
          </cell>
        </row>
        <row r="96">
          <cell r="B96" t="str">
            <v>DIVISION 9 - FINISHES</v>
          </cell>
        </row>
        <row r="97">
          <cell r="B97" t="str">
            <v>09300 TILE</v>
          </cell>
        </row>
        <row r="99">
          <cell r="B99" t="str">
            <v>cement tiles,complete with sand-cement mortar bed and grout inculding all associated works as specified and detailed on drawings</v>
          </cell>
        </row>
        <row r="100">
          <cell r="B100" t="str">
            <v xml:space="preserve">200 x 200 x 20 mm </v>
          </cell>
          <cell r="C100">
            <v>48</v>
          </cell>
        </row>
        <row r="102">
          <cell r="B102" t="str">
            <v>terrazo tiles,complete with sand-cement mortar bed and grout inculding all associated works as specifed and detail on drawing to:</v>
          </cell>
        </row>
        <row r="104">
          <cell r="B104" t="str">
            <v>200*200*20mm to roof</v>
          </cell>
          <cell r="C104">
            <v>427</v>
          </cell>
        </row>
        <row r="105">
          <cell r="B105" t="str">
            <v>skirting,sloped tile 200*200*100mm to roof</v>
          </cell>
          <cell r="C105">
            <v>116</v>
          </cell>
        </row>
        <row r="107">
          <cell r="B107" t="str">
            <v>Local ceramic tiles, including sand-cement mortar,pointing, and all associated works as specified and detailed on drawings to :</v>
          </cell>
        </row>
        <row r="108">
          <cell r="B108" t="str">
            <v xml:space="preserve">Walls, Glazed ceramic tiles </v>
          </cell>
          <cell r="C108">
            <v>1313</v>
          </cell>
        </row>
        <row r="109">
          <cell r="B109" t="str">
            <v>Bathrooms &amp; Kitchen floors, non slip  tiles</v>
          </cell>
          <cell r="C109">
            <v>158</v>
          </cell>
        </row>
        <row r="110">
          <cell r="B110" t="str">
            <v>terraces floors,size 300*300mm</v>
          </cell>
          <cell r="C110">
            <v>219</v>
          </cell>
        </row>
        <row r="111">
          <cell r="B111" t="str">
            <v>skirting,size 100*400mm to terraces</v>
          </cell>
          <cell r="C111">
            <v>185</v>
          </cell>
        </row>
        <row r="112">
          <cell r="B112" t="str">
            <v xml:space="preserve">porclain tiles </v>
          </cell>
          <cell r="C112">
            <v>280</v>
          </cell>
        </row>
        <row r="113">
          <cell r="B113" t="str">
            <v xml:space="preserve">porclain skirting size 100 mm </v>
          </cell>
          <cell r="C113">
            <v>175</v>
          </cell>
        </row>
        <row r="115">
          <cell r="B115" t="str">
            <v>KIMA stone cladding, complete with sand- cement mortar , fixing , finishings, and all associated works as specifed and detail on drawing to:</v>
          </cell>
        </row>
        <row r="117">
          <cell r="B117" t="str">
            <v>To external walls</v>
          </cell>
          <cell r="C117">
            <v>86</v>
          </cell>
        </row>
        <row r="119">
          <cell r="B119" t="str">
            <v>Marbled tiles , complete with bedding , backing,</v>
          </cell>
        </row>
        <row r="120">
          <cell r="B120" t="str">
            <v>Typical floors, size 400×400 mm for typical stairs landing ( internal stairs)</v>
          </cell>
          <cell r="C120">
            <v>29</v>
          </cell>
        </row>
        <row r="121">
          <cell r="B121" t="str">
            <v>Skirting,size 100*400mm</v>
          </cell>
          <cell r="C121">
            <v>25</v>
          </cell>
        </row>
        <row r="123">
          <cell r="B123" t="str">
            <v>Menya marble cladding to walls height 900mm for ground floor including 100mm granite borders strips complete with mortar , fixings, finishings, and all associated works as specified details 23,24,25,26 Drg. AR SEC-3L</v>
          </cell>
        </row>
        <row r="124">
          <cell r="B124" t="str">
            <v>For ground floor public area</v>
          </cell>
          <cell r="C124">
            <v>38</v>
          </cell>
        </row>
        <row r="125">
          <cell r="B125" t="str">
            <v>Around elevators doors (granite only) borders and door jamb</v>
          </cell>
          <cell r="C125">
            <v>35</v>
          </cell>
        </row>
        <row r="127">
          <cell r="B127" t="str">
            <v>09550 WOOD FLOORING</v>
          </cell>
        </row>
        <row r="129">
          <cell r="B129" t="str">
            <v>100×25mm thick soft wood strip nailed to soft wood framing , complete with bedding, sand filing, protective coating,  fixing , finishings, and all associated works as specifed and detail on drawing to:</v>
          </cell>
        </row>
        <row r="130">
          <cell r="B130" t="str">
            <v>Floors, as detail 20 Drg.AR SEC 3L</v>
          </cell>
          <cell r="C130">
            <v>420</v>
          </cell>
        </row>
        <row r="131">
          <cell r="B131" t="str">
            <v>Skirting, size 100 x 25 mm as detail 45Drg. AR SEC 3L</v>
          </cell>
          <cell r="C131">
            <v>378</v>
          </cell>
        </row>
        <row r="133">
          <cell r="B133" t="str">
            <v>HDF wood flooring strips protected and finished to resist abrisives(home collection) and sub base under flooring cement tiles 200×200×20mm and all associated works as specified and color required</v>
          </cell>
        </row>
        <row r="134">
          <cell r="B134" t="str">
            <v>HDF including skirting</v>
          </cell>
          <cell r="C134">
            <v>230</v>
          </cell>
        </row>
        <row r="136">
          <cell r="B136" t="str">
            <v>09600 STONE FLOORING</v>
          </cell>
        </row>
        <row r="137">
          <cell r="B137" t="str">
            <v xml:space="preserve">Local marble, complete with bedding, backing, grouting, chamfering , polishing, and all associated works as specified and detailed on drawings </v>
          </cell>
        </row>
        <row r="138">
          <cell r="B138" t="str">
            <v>saddle,20mm thick. as detail 28, 45, 46 DRG.AR SC 3-L</v>
          </cell>
          <cell r="C138">
            <v>29</v>
          </cell>
        </row>
        <row r="140">
          <cell r="B140" t="str">
            <v>local marble for granite complete with bedding, backing, grouting, chamfering , polishing, and all associated works as specified and detailed on drawings and detail 27,28,47 Drg.AR SEC3L</v>
          </cell>
        </row>
        <row r="141">
          <cell r="B141" t="str">
            <v>Granite red Sinai 40 mm thick. treads for entrance stairs</v>
          </cell>
          <cell r="C141">
            <v>45</v>
          </cell>
        </row>
        <row r="142">
          <cell r="B142" t="str">
            <v>Granite verde Gazal 40 mm thick. treads</v>
          </cell>
        </row>
        <row r="143">
          <cell r="B143" t="str">
            <v>Granite red Sainai 20 mm thick. rizers for entrance stairs</v>
          </cell>
          <cell r="C143">
            <v>45</v>
          </cell>
        </row>
        <row r="144">
          <cell r="B144" t="str">
            <v>Granite verde Gazal 20 mm thick. rizers for entrance stairs</v>
          </cell>
        </row>
        <row r="145">
          <cell r="B145" t="str">
            <v>Galala Sunny 400×400mm Landing for stairs entrance including granite pattern as per detail23,24,25,26 Drg.Ar SEC 3L</v>
          </cell>
          <cell r="C145">
            <v>27</v>
          </cell>
        </row>
        <row r="146">
          <cell r="B146" t="str">
            <v>Galala sunny 40 mm thick. To main stair treads</v>
          </cell>
          <cell r="C146">
            <v>118</v>
          </cell>
        </row>
        <row r="147">
          <cell r="B147" t="str">
            <v>Galala sunny 20 mm thick. To main stair risers</v>
          </cell>
          <cell r="C147">
            <v>118</v>
          </cell>
        </row>
        <row r="148">
          <cell r="B148" t="str">
            <v>Ditto,but skirting,100mm height ,20mm thick</v>
          </cell>
          <cell r="C148">
            <v>310</v>
          </cell>
        </row>
        <row r="149">
          <cell r="B149" t="str">
            <v>Pattern menya B. group marble complete with bedding, backing , grouting, chamfering, polishing for public areas flooring ground and typical as per details 23, 24, 25, 26, Drg. AR SEC 3L</v>
          </cell>
          <cell r="C149">
            <v>178</v>
          </cell>
        </row>
        <row r="150">
          <cell r="B150" t="str">
            <v>Skirting,100mm height, 20mm thick. Red Sinai granite chamfered</v>
          </cell>
          <cell r="C150">
            <v>29</v>
          </cell>
        </row>
        <row r="151">
          <cell r="B151" t="str">
            <v>Skirting,100mm height, 20mm thick. Verde Gazal chamfered</v>
          </cell>
        </row>
        <row r="153">
          <cell r="B153" t="str">
            <v>Local marble with pattern, complete with bedding, backing , grouting, chamfering, polishing  and all associated works as per color catalogue for tenant requirments selection</v>
          </cell>
        </row>
        <row r="154">
          <cell r="B154" t="str">
            <v>Fletto marble 400mm with pattern 100mm wide)green indian for flats)</v>
          </cell>
        </row>
        <row r="155">
          <cell r="B155" t="str">
            <v>Skirting,100mm height, 20mm thick. Chamfered from one edge</v>
          </cell>
        </row>
        <row r="157">
          <cell r="B157" t="str">
            <v>DIVISION 9 - FINISHES</v>
          </cell>
        </row>
        <row r="159">
          <cell r="B159" t="str">
            <v>09900 PAINTING</v>
          </cell>
        </row>
        <row r="160">
          <cell r="B160" t="str">
            <v>Paint system to plastered walls and ceiling, withcolour as engineer recommendation, including allassociated works as specified and detailed ondrawings</v>
          </cell>
        </row>
        <row r="161">
          <cell r="B161" t="str">
            <v>Emulsion paint to internal walls</v>
          </cell>
          <cell r="C161">
            <v>3679</v>
          </cell>
        </row>
        <row r="162">
          <cell r="B162" t="str">
            <v>Ditto, but to ceiling</v>
          </cell>
          <cell r="C162">
            <v>1539</v>
          </cell>
        </row>
        <row r="163">
          <cell r="B163" t="str">
            <v xml:space="preserve"> paint to external walls and soffits, texture finish</v>
          </cell>
          <cell r="C163">
            <v>3347</v>
          </cell>
        </row>
        <row r="165">
          <cell r="B165" t="str">
            <v>DIVISION 10 - SPECIALITIES</v>
          </cell>
        </row>
        <row r="167">
          <cell r="B167" t="str">
            <v>10250 SERVICE WALL SYSTEMS</v>
          </cell>
        </row>
        <row r="169">
          <cell r="B169" t="str">
            <v>Access panel, complete with 22mm thick blockboardpanel, ceramic tile glued to panel, soft wood frame,mastic sealant, and all associated works as specifiedand detailed on drawings</v>
          </cell>
        </row>
        <row r="170">
          <cell r="B170" t="str">
            <v>Access panel as detail 30 Drg.AR SEC 3L</v>
          </cell>
          <cell r="C170">
            <v>46</v>
          </cell>
        </row>
        <row r="172">
          <cell r="B172" t="str">
            <v>Total</v>
          </cell>
        </row>
      </sheetData>
      <sheetData sheetId="1" refreshError="1"/>
      <sheetData sheetId="2" refreshError="1"/>
      <sheetData sheetId="3" refreshError="1"/>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CH_ 724"/>
      <sheetName val="ARCH_ 725"/>
      <sheetName val="ARCH_ 726"/>
      <sheetName val="ARCH_730"/>
      <sheetName val="ARCH_733"/>
      <sheetName val="ARCH_727"/>
    </sheetNames>
    <sheetDataSet>
      <sheetData sheetId="0" refreshError="1">
        <row r="2">
          <cell r="B2" t="str">
            <v>CANARY- 724</v>
          </cell>
          <cell r="D2" t="str">
            <v>CONTRACT</v>
          </cell>
        </row>
        <row r="3">
          <cell r="A3" t="str">
            <v>ITEM</v>
          </cell>
          <cell r="B3" t="str">
            <v>DESCRIPTION</v>
          </cell>
          <cell r="C3" t="str">
            <v>Qty.</v>
          </cell>
          <cell r="D3" t="str">
            <v>UNIT</v>
          </cell>
          <cell r="E3" t="str">
            <v>Unit Rate</v>
          </cell>
          <cell r="F3" t="str">
            <v>Total Price</v>
          </cell>
        </row>
        <row r="6">
          <cell r="B6" t="str">
            <v>DIVISION 03 - CONCRETE</v>
          </cell>
        </row>
        <row r="8">
          <cell r="B8" t="str">
            <v>03500 SCREEDS AND TOPPINGS</v>
          </cell>
        </row>
        <row r="10">
          <cell r="A10" t="str">
            <v/>
          </cell>
          <cell r="B10" t="str">
            <v>Sand-Cement screed to concrete surfaces complete with all associated works as specified and detailed on drawings to :</v>
          </cell>
        </row>
        <row r="11">
          <cell r="A11" t="str">
            <v>01</v>
          </cell>
          <cell r="B11" t="str">
            <v>Sloped screed 20 mm thick</v>
          </cell>
          <cell r="C11">
            <v>427</v>
          </cell>
          <cell r="D11" t="str">
            <v>M2</v>
          </cell>
          <cell r="E11">
            <v>7.29</v>
          </cell>
          <cell r="F11">
            <v>3112.83</v>
          </cell>
        </row>
        <row r="12">
          <cell r="A12" t="str">
            <v>02</v>
          </cell>
          <cell r="B12" t="str">
            <v>Sloped cellular concrete 50 mm minimum thick finish to falls and cross falls to roof</v>
          </cell>
          <cell r="C12">
            <v>427</v>
          </cell>
          <cell r="D12" t="str">
            <v>M2</v>
          </cell>
          <cell r="E12">
            <v>15.5</v>
          </cell>
          <cell r="F12">
            <v>6618.5</v>
          </cell>
        </row>
        <row r="14">
          <cell r="B14" t="str">
            <v>DIVISION 04 - MASONARY</v>
          </cell>
        </row>
        <row r="16">
          <cell r="B16" t="str">
            <v>04200 UNIT MASONARY</v>
          </cell>
        </row>
        <row r="18">
          <cell r="A18" t="str">
            <v>01</v>
          </cell>
          <cell r="B18" t="str">
            <v>Percast decorative gypsum units for service balconies and buildings entrance, fixing, finishing and all associated works as per detail  "1" Drg. No. AR SC 3-L</v>
          </cell>
          <cell r="C18">
            <v>30</v>
          </cell>
          <cell r="D18" t="str">
            <v>M2</v>
          </cell>
          <cell r="E18">
            <v>100</v>
          </cell>
          <cell r="F18">
            <v>3000</v>
          </cell>
        </row>
        <row r="20">
          <cell r="B20" t="str">
            <v>DIVISION 05 - METALS</v>
          </cell>
        </row>
        <row r="22">
          <cell r="B22" t="str">
            <v>05500 METAL FABRICATIONS</v>
          </cell>
        </row>
        <row r="24">
          <cell r="A24" t="str">
            <v/>
          </cell>
          <cell r="B24" t="str">
            <v xml:space="preserve">steel handrail,consisting of 25*25mm box section,and wooden caprail with natural walnut finish,inculding fixing,finishing ,painting,and all associated works as specified and detailed on drawings </v>
          </cell>
        </row>
        <row r="25">
          <cell r="A25" t="str">
            <v>01</v>
          </cell>
          <cell r="B25" t="str">
            <v>Handrail,1000mm high as detail 02 drg-AR-Sec 3L.</v>
          </cell>
          <cell r="C25">
            <v>70</v>
          </cell>
          <cell r="D25" t="str">
            <v>M</v>
          </cell>
          <cell r="E25">
            <v>110</v>
          </cell>
          <cell r="F25">
            <v>7700</v>
          </cell>
        </row>
        <row r="26">
          <cell r="A26" t="str">
            <v>02</v>
          </cell>
          <cell r="B26" t="str">
            <v>Handrail,300 mm height for open shaft at public area as per detail 4 Drg.Ar -SEC3L</v>
          </cell>
          <cell r="C26">
            <v>42</v>
          </cell>
          <cell r="D26" t="str">
            <v>M</v>
          </cell>
          <cell r="E26">
            <v>70</v>
          </cell>
          <cell r="F26">
            <v>2940</v>
          </cell>
        </row>
        <row r="27">
          <cell r="B27" t="str">
            <v>steel handrail,consist of 15*15mm  box section with wooden caprail inculding fixing,finishing ,painting,and all associated works as per detail 2-A, 2B AR SEC 3L</v>
          </cell>
        </row>
        <row r="28">
          <cell r="A28" t="str">
            <v>01</v>
          </cell>
          <cell r="B28" t="str">
            <v>AC enclosure height 80mm from T.O.S as per detail 2-A, 2-B AR SEC 3L</v>
          </cell>
          <cell r="C28">
            <v>52</v>
          </cell>
          <cell r="D28" t="str">
            <v>M</v>
          </cell>
          <cell r="E28">
            <v>140</v>
          </cell>
          <cell r="F28">
            <v>7280</v>
          </cell>
        </row>
        <row r="29">
          <cell r="B29" t="str">
            <v>Steel ladder fixed to wall including all fittings Fixtures and all associated works as specified and detail on drawings</v>
          </cell>
        </row>
        <row r="30">
          <cell r="A30" t="str">
            <v>03</v>
          </cell>
          <cell r="B30" t="str">
            <v>Steel ladder , as detail 5 Drg. AR- SEC 3L</v>
          </cell>
          <cell r="C30">
            <v>1</v>
          </cell>
          <cell r="D30" t="str">
            <v>NO.</v>
          </cell>
          <cell r="E30">
            <v>290</v>
          </cell>
          <cell r="F30">
            <v>290</v>
          </cell>
        </row>
        <row r="31">
          <cell r="B31" t="str">
            <v>Brass saddle including fixings , finishing , and all associated works as specified and detailed on drawings</v>
          </cell>
        </row>
        <row r="32">
          <cell r="A32" t="str">
            <v>04</v>
          </cell>
          <cell r="B32" t="str">
            <v>Brass saddle  as detail - 6 Drg. AR-SEC 3l</v>
          </cell>
          <cell r="C32">
            <v>27</v>
          </cell>
          <cell r="D32" t="str">
            <v>M</v>
          </cell>
          <cell r="E32">
            <v>26.72</v>
          </cell>
          <cell r="F32">
            <v>721.43999999999994</v>
          </cell>
        </row>
        <row r="33">
          <cell r="A33" t="str">
            <v>05</v>
          </cell>
          <cell r="B33" t="str">
            <v>Steel angle 65×65×60 mm fixing , finishing and all associated works for concrete column at basement as per detail 5-A Drg. AR SEC 3L</v>
          </cell>
          <cell r="D33" t="str">
            <v>M</v>
          </cell>
        </row>
        <row r="34">
          <cell r="A34" t="str">
            <v xml:space="preserve"> </v>
          </cell>
        </row>
        <row r="35">
          <cell r="B35" t="str">
            <v>DIVISION 06 - WOOD AND PLASTICS</v>
          </cell>
        </row>
        <row r="37">
          <cell r="B37" t="str">
            <v>06400 ARCHITECTURAL WOODWORKS</v>
          </cell>
        </row>
        <row r="39">
          <cell r="A39" t="str">
            <v/>
          </cell>
          <cell r="B39" t="str">
            <v>Soft wood pergola, including columns cap, metal connector, fixings, finishings, and all associated works as specified and detailed on drawings</v>
          </cell>
        </row>
        <row r="40">
          <cell r="A40" t="str">
            <v>01</v>
          </cell>
          <cell r="B40" t="str">
            <v>Wooden pergola as detal 7&amp;8&amp;9 DRG.AR-SC.3-L</v>
          </cell>
          <cell r="C40">
            <v>78</v>
          </cell>
          <cell r="D40" t="str">
            <v>M2</v>
          </cell>
          <cell r="E40">
            <v>180</v>
          </cell>
          <cell r="F40">
            <v>14040</v>
          </cell>
        </row>
        <row r="42">
          <cell r="B42" t="str">
            <v>07100 WATER PROOFING</v>
          </cell>
        </row>
        <row r="44">
          <cell r="A44" t="str">
            <v/>
          </cell>
          <cell r="B44" t="str">
            <v>Water proofing membrane layer laid in  floor including upturn to abutting walls, continous bito-fillet 40x40mm, and all associated works as specified and detailed on drawings to :</v>
          </cell>
        </row>
        <row r="45">
          <cell r="A45" t="str">
            <v>01</v>
          </cell>
          <cell r="B45" t="str">
            <v>Roof as details 01,DRG.ARSC.3-L</v>
          </cell>
          <cell r="C45">
            <v>427</v>
          </cell>
          <cell r="D45" t="str">
            <v>M2</v>
          </cell>
          <cell r="E45">
            <v>21.5</v>
          </cell>
          <cell r="F45">
            <v>9180.5</v>
          </cell>
        </row>
        <row r="46">
          <cell r="A46" t="str">
            <v>02</v>
          </cell>
          <cell r="B46" t="str">
            <v>Bathroom and un-roofed balconies as detail 11 DRG.AR.SC.3-L</v>
          </cell>
          <cell r="C46">
            <v>260</v>
          </cell>
          <cell r="D46" t="str">
            <v>M2</v>
          </cell>
          <cell r="E46">
            <v>21.5</v>
          </cell>
          <cell r="F46">
            <v>5590</v>
          </cell>
        </row>
        <row r="48">
          <cell r="B48" t="str">
            <v>07320 CLAY ROOFING TILES</v>
          </cell>
        </row>
        <row r="50">
          <cell r="A50" t="str">
            <v/>
          </cell>
          <cell r="B50" t="str">
            <v>Local clay roof tiles, complete with wood framing,fixing, finishings, cold applied water proof coating and all associated work as specified and detailed on drawings</v>
          </cell>
        </row>
        <row r="51">
          <cell r="A51" t="str">
            <v>05</v>
          </cell>
          <cell r="B51" t="str">
            <v>Local clay roof tiles, as detail 12 DRG.AR.SC.3-L</v>
          </cell>
          <cell r="D51" t="str">
            <v>M2</v>
          </cell>
          <cell r="E51">
            <v>0</v>
          </cell>
          <cell r="F51">
            <v>0</v>
          </cell>
        </row>
        <row r="52">
          <cell r="A52" t="str">
            <v>06</v>
          </cell>
          <cell r="B52" t="str">
            <v>Local clay roof tiles, as detail 13 DRG.AR SC 3-L</v>
          </cell>
          <cell r="D52" t="str">
            <v>M2</v>
          </cell>
          <cell r="E52">
            <v>0</v>
          </cell>
          <cell r="F52">
            <v>0</v>
          </cell>
        </row>
        <row r="54">
          <cell r="B54" t="str">
            <v>DIVISION 8 - DOORS AND WINDOWS</v>
          </cell>
        </row>
        <row r="56">
          <cell r="B56" t="str">
            <v>08110 STEEL DOORS AND FRAMES</v>
          </cell>
        </row>
        <row r="58">
          <cell r="A58" t="str">
            <v/>
          </cell>
          <cell r="B58" t="str">
            <v>Steel doors and frame, including hardware sets,fixing, painting, finishing, and all associated works as specified and detailed on drawings for roof doors and machine rooms</v>
          </cell>
        </row>
        <row r="59">
          <cell r="A59" t="str">
            <v>01</v>
          </cell>
          <cell r="B59" t="str">
            <v>Door , single leaf with overall size 900×2200mm as detail 14 DRG.AR SEC 3L</v>
          </cell>
          <cell r="C59">
            <v>1</v>
          </cell>
          <cell r="D59" t="str">
            <v>No.</v>
          </cell>
          <cell r="E59">
            <v>960</v>
          </cell>
          <cell r="F59">
            <v>960</v>
          </cell>
        </row>
        <row r="60">
          <cell r="A60" t="str">
            <v>02</v>
          </cell>
          <cell r="B60" t="str">
            <v>Door , double leaf with overall size 1600×2200 mm as detail 15 DRG.AR SC 3-L</v>
          </cell>
          <cell r="C60">
            <v>4</v>
          </cell>
          <cell r="D60" t="str">
            <v>No.</v>
          </cell>
          <cell r="E60">
            <v>1152</v>
          </cell>
          <cell r="F60">
            <v>4608</v>
          </cell>
        </row>
        <row r="62">
          <cell r="B62" t="str">
            <v>08120 ALUMINUM DOORS AND FRAMES</v>
          </cell>
        </row>
        <row r="64">
          <cell r="B64" t="str">
            <v>Aluminum doors with electrostatic powder coated complete with frames , hardware , glazing , fixings , finishing , and all associated works as specified and detailed on drawings to suit masonary openings</v>
          </cell>
        </row>
        <row r="65">
          <cell r="A65" t="str">
            <v>01</v>
          </cell>
          <cell r="B65" t="str">
            <v>Door type 1 , Double leaf, overall size 1600×2200 mm</v>
          </cell>
          <cell r="C65">
            <v>16</v>
          </cell>
          <cell r="D65" t="str">
            <v>NO</v>
          </cell>
          <cell r="E65">
            <v>890.56</v>
          </cell>
          <cell r="F65">
            <v>14248.96</v>
          </cell>
        </row>
        <row r="66">
          <cell r="A66" t="str">
            <v>02</v>
          </cell>
          <cell r="B66" t="str">
            <v>Door type 7 , Single leaf, overall size 900×2180 mm</v>
          </cell>
          <cell r="C66">
            <v>16</v>
          </cell>
          <cell r="D66" t="str">
            <v>NO</v>
          </cell>
          <cell r="E66">
            <v>500.94</v>
          </cell>
          <cell r="F66">
            <v>8015.04</v>
          </cell>
        </row>
        <row r="67">
          <cell r="A67" t="str">
            <v>03</v>
          </cell>
          <cell r="B67" t="str">
            <v>Non-operable doortype 9 ,  overall size 1800×2200 mm</v>
          </cell>
          <cell r="C67">
            <v>4</v>
          </cell>
          <cell r="D67" t="str">
            <v>NO</v>
          </cell>
          <cell r="E67">
            <v>1001.88</v>
          </cell>
          <cell r="F67">
            <v>4007.52</v>
          </cell>
        </row>
        <row r="68">
          <cell r="A68" t="str">
            <v>04</v>
          </cell>
          <cell r="B68" t="str">
            <v>Door type 8 , Double leaf with double sidelight overall size3100×2200 mm</v>
          </cell>
          <cell r="C68">
            <v>2</v>
          </cell>
          <cell r="D68" t="str">
            <v>NO</v>
          </cell>
          <cell r="E68">
            <v>1725.46</v>
          </cell>
          <cell r="F68">
            <v>3450.92</v>
          </cell>
        </row>
        <row r="69">
          <cell r="A69" t="str">
            <v>05</v>
          </cell>
          <cell r="B69" t="str">
            <v>Non-operable door type 10 , overall size 1980×2200 mm</v>
          </cell>
          <cell r="C69">
            <v>4</v>
          </cell>
          <cell r="D69" t="str">
            <v>NO</v>
          </cell>
          <cell r="E69">
            <v>1102.07</v>
          </cell>
          <cell r="F69">
            <v>4408.28</v>
          </cell>
        </row>
        <row r="70">
          <cell r="A70" t="str">
            <v>06</v>
          </cell>
          <cell r="B70" t="str">
            <v>Door type 21 , Single leaf, overall size 1200×2200 mm</v>
          </cell>
          <cell r="C70">
            <v>4</v>
          </cell>
          <cell r="D70" t="str">
            <v>NO</v>
          </cell>
          <cell r="E70">
            <v>667.92</v>
          </cell>
          <cell r="F70">
            <v>2671.68</v>
          </cell>
        </row>
        <row r="71">
          <cell r="A71" t="str">
            <v>07</v>
          </cell>
          <cell r="B71" t="str">
            <v>Door at entrance  ,  overall size 1600×2200 mm</v>
          </cell>
          <cell r="C71">
            <v>2</v>
          </cell>
          <cell r="D71" t="str">
            <v>NO</v>
          </cell>
          <cell r="E71">
            <v>890.56</v>
          </cell>
          <cell r="F71">
            <v>1781.12</v>
          </cell>
        </row>
        <row r="72">
          <cell r="B72" t="str">
            <v xml:space="preserve">08200  WOOD  DOORS </v>
          </cell>
        </row>
        <row r="74">
          <cell r="B74" t="str">
            <v>Hollow core doors with soft wood frames complete with 3 mm thick plywood both sides including  hardware ,MDF architrave, spacer, painting , fixings , finishing , and all associated works as specified and detailed on drawings to suit masonary openings</v>
          </cell>
        </row>
        <row r="75">
          <cell r="A75" t="str">
            <v>01</v>
          </cell>
          <cell r="B75" t="str">
            <v>Door type WD2 , Single leaf, overall size 890×2150 mm as per detail 16 Drg. AR SEC 3L</v>
          </cell>
          <cell r="C75">
            <v>45</v>
          </cell>
          <cell r="D75" t="str">
            <v>No.</v>
          </cell>
          <cell r="E75">
            <v>740</v>
          </cell>
          <cell r="F75">
            <v>33300</v>
          </cell>
        </row>
        <row r="76">
          <cell r="A76" t="str">
            <v>02</v>
          </cell>
          <cell r="B76" t="str">
            <v>Door type WD3 , Single leaf, overall size 790×2150 mm as per detail 17 Drg. AR SEC 3L</v>
          </cell>
          <cell r="C76">
            <v>33</v>
          </cell>
          <cell r="D76" t="str">
            <v>No.</v>
          </cell>
          <cell r="E76">
            <v>720</v>
          </cell>
          <cell r="F76">
            <v>23760</v>
          </cell>
        </row>
        <row r="77">
          <cell r="B77" t="str">
            <v>Door type WD6 ,( Folder door) single leaf, overall size 790×2150 mm as per detail 18 Drg. AR SEC 3L</v>
          </cell>
          <cell r="C77">
            <v>1</v>
          </cell>
          <cell r="D77" t="str">
            <v>No.</v>
          </cell>
          <cell r="F77">
            <v>0</v>
          </cell>
        </row>
        <row r="78">
          <cell r="B78" t="str">
            <v>Soft paneled wood doors and frames including  hardware ,MDF architrave, spacer, painting , fixings , finishing , and all associated works as specified and detailed on drawings to suit masonary openings</v>
          </cell>
          <cell r="F78">
            <v>0</v>
          </cell>
        </row>
        <row r="79">
          <cell r="A79" t="str">
            <v>03</v>
          </cell>
          <cell r="B79" t="str">
            <v>Door type WD4 , single panel leaf, overall size 1000×2200 mm as per detail 18 Drg. AR SEC 3L</v>
          </cell>
          <cell r="C79">
            <v>20</v>
          </cell>
          <cell r="D79" t="str">
            <v>No.</v>
          </cell>
          <cell r="E79">
            <v>850</v>
          </cell>
          <cell r="F79">
            <v>17000</v>
          </cell>
        </row>
        <row r="81">
          <cell r="B81" t="str">
            <v xml:space="preserve">8300 SPECAIL DOORS AND FRAMES </v>
          </cell>
        </row>
        <row r="83">
          <cell r="A83" t="str">
            <v>01</v>
          </cell>
          <cell r="B83" t="str">
            <v>steel hatch doors , consisting of 2mm galvanized perssed steel , hinged , timper nailer anchors , stay chain , eye plate and hock , injection polyurethane insulation , steel bar, neoprene gasket, steel angles , expansion bolts , brakets, steel rungs,inclu</v>
          </cell>
          <cell r="C83">
            <v>1</v>
          </cell>
          <cell r="D83" t="str">
            <v>No.</v>
          </cell>
          <cell r="E83">
            <v>600</v>
          </cell>
          <cell r="F83">
            <v>600</v>
          </cell>
        </row>
        <row r="85">
          <cell r="B85" t="str">
            <v>08520 ALUMINUM WINDOWS</v>
          </cell>
        </row>
        <row r="87">
          <cell r="B87" t="str">
            <v>Aluminum windows and metal screen with electrostatic powder coated complete with frames , hardware , glazing , fixings , finishing , and all associated works as specified and detailed on drawings to suit masonary openings</v>
          </cell>
        </row>
        <row r="88">
          <cell r="A88" t="str">
            <v>01</v>
          </cell>
          <cell r="B88" t="str">
            <v>Window type 2 , Double leaf, overall size 1200×1200 mm</v>
          </cell>
          <cell r="C88">
            <v>16</v>
          </cell>
          <cell r="D88" t="str">
            <v>no</v>
          </cell>
          <cell r="E88">
            <v>364.32</v>
          </cell>
          <cell r="F88">
            <v>5829.12</v>
          </cell>
        </row>
        <row r="89">
          <cell r="A89" t="str">
            <v>02</v>
          </cell>
          <cell r="B89" t="str">
            <v>Window type 3 , Double leaf, overall size 900×1200 mm</v>
          </cell>
          <cell r="C89">
            <v>80</v>
          </cell>
          <cell r="D89" t="str">
            <v>no</v>
          </cell>
          <cell r="E89">
            <v>273.24</v>
          </cell>
          <cell r="F89">
            <v>21859.200000000001</v>
          </cell>
        </row>
        <row r="90">
          <cell r="A90" t="str">
            <v>03</v>
          </cell>
          <cell r="B90" t="str">
            <v>Window type 4 , Single leaf, overall size 900×1100 mm</v>
          </cell>
          <cell r="C90">
            <v>16</v>
          </cell>
          <cell r="D90" t="str">
            <v>no</v>
          </cell>
          <cell r="E90">
            <v>253</v>
          </cell>
          <cell r="F90">
            <v>4048</v>
          </cell>
        </row>
        <row r="91">
          <cell r="A91" t="str">
            <v>04</v>
          </cell>
          <cell r="B91" t="str">
            <v>Window type 5,single leaf  overall leaf size 600×700 mm</v>
          </cell>
          <cell r="C91">
            <v>34</v>
          </cell>
          <cell r="D91" t="str">
            <v>no</v>
          </cell>
          <cell r="E91">
            <v>253</v>
          </cell>
          <cell r="F91">
            <v>8602</v>
          </cell>
        </row>
        <row r="92">
          <cell r="A92" t="str">
            <v>05</v>
          </cell>
          <cell r="B92" t="str">
            <v>Window type 14b,  overall size 3200×600 mm</v>
          </cell>
          <cell r="C92">
            <v>6</v>
          </cell>
          <cell r="D92" t="str">
            <v>no</v>
          </cell>
          <cell r="E92">
            <v>485.76</v>
          </cell>
          <cell r="F92">
            <v>2914.56</v>
          </cell>
        </row>
        <row r="93">
          <cell r="A93" t="str">
            <v>06</v>
          </cell>
          <cell r="B93" t="str">
            <v>Window type 12,  double leaf ,overall size 930x2200mm with plaster panel as detail 1drg. Gd-A02</v>
          </cell>
          <cell r="C93">
            <v>32</v>
          </cell>
          <cell r="D93" t="str">
            <v>no</v>
          </cell>
          <cell r="E93">
            <v>517.64</v>
          </cell>
          <cell r="F93">
            <v>16564.48</v>
          </cell>
        </row>
        <row r="94">
          <cell r="A94" t="str">
            <v>08</v>
          </cell>
          <cell r="B94" t="str">
            <v>Window type 13,  overall size 900×900 mm</v>
          </cell>
          <cell r="C94">
            <v>4</v>
          </cell>
          <cell r="D94" t="str">
            <v>no</v>
          </cell>
          <cell r="E94">
            <v>253</v>
          </cell>
          <cell r="F94">
            <v>1012</v>
          </cell>
        </row>
        <row r="96">
          <cell r="B96" t="str">
            <v>DIVISION 9 - FINISHES</v>
          </cell>
        </row>
        <row r="97">
          <cell r="B97" t="str">
            <v>09300 TILE</v>
          </cell>
        </row>
        <row r="99">
          <cell r="A99" t="str">
            <v/>
          </cell>
          <cell r="B99" t="str">
            <v>cement tiles,complete with sand-cement mortar bed and grout inculding all associated works as specified and detailed on drawings</v>
          </cell>
        </row>
        <row r="100">
          <cell r="A100" t="str">
            <v>01</v>
          </cell>
          <cell r="B100" t="str">
            <v xml:space="preserve">200 x 200 x 20 mm </v>
          </cell>
          <cell r="C100">
            <v>48</v>
          </cell>
          <cell r="D100" t="str">
            <v>M2</v>
          </cell>
          <cell r="E100">
            <v>18</v>
          </cell>
          <cell r="F100">
            <v>864</v>
          </cell>
        </row>
        <row r="102">
          <cell r="A102" t="str">
            <v/>
          </cell>
          <cell r="B102" t="str">
            <v>terrazo tiles,complete with sand-cement mortar bed and grout inculding all associated works as specifed and detail on drawing to:</v>
          </cell>
        </row>
        <row r="104">
          <cell r="A104" t="str">
            <v>02</v>
          </cell>
          <cell r="B104" t="str">
            <v>200*200*20mm to roof</v>
          </cell>
          <cell r="C104">
            <v>427</v>
          </cell>
          <cell r="D104" t="str">
            <v>M2</v>
          </cell>
          <cell r="E104">
            <v>25.48</v>
          </cell>
          <cell r="F104">
            <v>10879.960000000001</v>
          </cell>
        </row>
        <row r="105">
          <cell r="A105" t="str">
            <v>03</v>
          </cell>
          <cell r="B105" t="str">
            <v>skirting,sloped tile 200*200*100mm to roof</v>
          </cell>
          <cell r="C105">
            <v>116</v>
          </cell>
          <cell r="D105" t="str">
            <v>M</v>
          </cell>
          <cell r="E105">
            <v>7.81</v>
          </cell>
          <cell r="F105">
            <v>905.95999999999992</v>
          </cell>
        </row>
        <row r="107">
          <cell r="A107" t="str">
            <v/>
          </cell>
          <cell r="B107" t="str">
            <v>Local ceramic tiles, including sand-cement mortar,pointing, and all associated works as specified and detailed on drawings to :</v>
          </cell>
        </row>
        <row r="108">
          <cell r="A108" t="str">
            <v>04</v>
          </cell>
          <cell r="B108" t="str">
            <v xml:space="preserve">Walls, Glazed ceramic tiles </v>
          </cell>
          <cell r="C108">
            <v>1313</v>
          </cell>
          <cell r="D108" t="str">
            <v>M2</v>
          </cell>
          <cell r="E108">
            <v>45.2</v>
          </cell>
          <cell r="F108">
            <v>59347.600000000006</v>
          </cell>
        </row>
        <row r="109">
          <cell r="A109" t="str">
            <v>05</v>
          </cell>
          <cell r="B109" t="str">
            <v>Bathrooms &amp; Kitchen floors, non slip  tiles</v>
          </cell>
          <cell r="C109">
            <v>158</v>
          </cell>
          <cell r="D109" t="str">
            <v>M2</v>
          </cell>
          <cell r="E109">
            <v>45.2</v>
          </cell>
          <cell r="F109">
            <v>7141.6</v>
          </cell>
        </row>
        <row r="110">
          <cell r="A110" t="str">
            <v>06</v>
          </cell>
          <cell r="B110" t="str">
            <v>terraces floors,size 300*300mm</v>
          </cell>
          <cell r="C110">
            <v>219</v>
          </cell>
          <cell r="D110" t="str">
            <v>M2</v>
          </cell>
          <cell r="E110">
            <v>45.2</v>
          </cell>
          <cell r="F110">
            <v>9898.8000000000011</v>
          </cell>
        </row>
        <row r="111">
          <cell r="A111" t="str">
            <v>07</v>
          </cell>
          <cell r="B111" t="str">
            <v>skirting,size 100*400mm to terraces</v>
          </cell>
          <cell r="C111">
            <v>185</v>
          </cell>
          <cell r="D111" t="str">
            <v>M</v>
          </cell>
          <cell r="E111">
            <v>13.77</v>
          </cell>
          <cell r="F111">
            <v>2547.4499999999998</v>
          </cell>
        </row>
        <row r="112">
          <cell r="A112" t="str">
            <v>08</v>
          </cell>
          <cell r="B112" t="str">
            <v xml:space="preserve">porclain tiles </v>
          </cell>
          <cell r="C112">
            <v>280</v>
          </cell>
          <cell r="D112" t="str">
            <v>M2</v>
          </cell>
          <cell r="E112">
            <v>77.88</v>
          </cell>
          <cell r="F112">
            <v>21806.399999999998</v>
          </cell>
        </row>
        <row r="113">
          <cell r="A113" t="str">
            <v>09</v>
          </cell>
          <cell r="B113" t="str">
            <v xml:space="preserve">porclain skirting size 100 mm </v>
          </cell>
          <cell r="C113">
            <v>175</v>
          </cell>
          <cell r="D113" t="str">
            <v>M</v>
          </cell>
          <cell r="E113">
            <v>16.64</v>
          </cell>
          <cell r="F113">
            <v>2912</v>
          </cell>
        </row>
        <row r="115">
          <cell r="A115" t="str">
            <v/>
          </cell>
          <cell r="B115" t="str">
            <v>KIMA stone cladding, complete with sand- cement mortar , fixing , finishings, and all associated works as specifed and detail on drawing to:</v>
          </cell>
        </row>
        <row r="117">
          <cell r="A117" t="str">
            <v>08</v>
          </cell>
          <cell r="B117" t="str">
            <v>To external walls</v>
          </cell>
          <cell r="C117">
            <v>86</v>
          </cell>
          <cell r="D117" t="str">
            <v>M2</v>
          </cell>
          <cell r="E117">
            <v>70</v>
          </cell>
          <cell r="F117">
            <v>6020</v>
          </cell>
        </row>
        <row r="119">
          <cell r="A119" t="str">
            <v/>
          </cell>
          <cell r="B119" t="str">
            <v>Marbled tiles , complete with bedding , backing,</v>
          </cell>
        </row>
        <row r="120">
          <cell r="A120" t="str">
            <v>01</v>
          </cell>
          <cell r="B120" t="str">
            <v>Typical floors, size 400×400 mm for typical stairs landing ( internal stairs)</v>
          </cell>
          <cell r="C120">
            <v>29</v>
          </cell>
          <cell r="D120" t="str">
            <v>M2</v>
          </cell>
          <cell r="E120">
            <v>85.8</v>
          </cell>
          <cell r="F120">
            <v>2488.1999999999998</v>
          </cell>
        </row>
        <row r="121">
          <cell r="A121" t="str">
            <v>02</v>
          </cell>
          <cell r="B121" t="str">
            <v>Skirting,size 100*400mm</v>
          </cell>
          <cell r="C121">
            <v>25</v>
          </cell>
          <cell r="D121" t="str">
            <v>M</v>
          </cell>
          <cell r="E121">
            <v>22.4</v>
          </cell>
          <cell r="F121">
            <v>560</v>
          </cell>
        </row>
        <row r="123">
          <cell r="B123" t="str">
            <v>Menya marble cladding to walls height 900mm for ground floor including 100mm granite borders strips complete with mortar , fixings, finishings, and all associated works as specified details 23,24,25,26 Drg. AR SEC-3L</v>
          </cell>
        </row>
        <row r="124">
          <cell r="A124" t="str">
            <v>01</v>
          </cell>
          <cell r="B124" t="str">
            <v>For ground floor public area</v>
          </cell>
          <cell r="C124">
            <v>38</v>
          </cell>
          <cell r="D124" t="str">
            <v>M</v>
          </cell>
          <cell r="E124">
            <v>97.8</v>
          </cell>
          <cell r="F124">
            <v>3716.4</v>
          </cell>
        </row>
        <row r="125">
          <cell r="A125" t="str">
            <v>02</v>
          </cell>
          <cell r="B125" t="str">
            <v>Around elevators doors (granite only) borders and door jamb</v>
          </cell>
          <cell r="C125">
            <v>35</v>
          </cell>
          <cell r="D125" t="str">
            <v>M2</v>
          </cell>
          <cell r="E125">
            <v>250</v>
          </cell>
          <cell r="F125">
            <v>8750</v>
          </cell>
        </row>
        <row r="127">
          <cell r="B127" t="str">
            <v>09550 WOOD FLOORING</v>
          </cell>
        </row>
        <row r="128">
          <cell r="A128" t="str">
            <v/>
          </cell>
        </row>
        <row r="129">
          <cell r="B129" t="str">
            <v>100×25mm thick soft wood strip nailed to soft wood framing , complete with bedding, sand filing, protective coating,  fixing , finishings, and all associated works as specifed and detail on drawing to:</v>
          </cell>
        </row>
        <row r="130">
          <cell r="A130" t="str">
            <v>01</v>
          </cell>
          <cell r="B130" t="str">
            <v>Floors, as detail 20 Drg.AR SEC 3L</v>
          </cell>
          <cell r="C130">
            <v>420</v>
          </cell>
          <cell r="D130" t="str">
            <v>M2</v>
          </cell>
          <cell r="E130">
            <v>120</v>
          </cell>
          <cell r="F130">
            <v>50400</v>
          </cell>
        </row>
        <row r="131">
          <cell r="A131" t="str">
            <v>02</v>
          </cell>
          <cell r="B131" t="str">
            <v>Skirting, size 100 x 25 mm as detail 45Drg. AR SEC 3L</v>
          </cell>
          <cell r="C131">
            <v>378</v>
          </cell>
          <cell r="D131" t="str">
            <v>M</v>
          </cell>
          <cell r="E131">
            <v>12</v>
          </cell>
          <cell r="F131">
            <v>4536</v>
          </cell>
        </row>
        <row r="133">
          <cell r="B133" t="str">
            <v>HDF wood flooring strips protected and finished to resist abrisives(home collection) and sub base under flooring cement tiles 200×200×20mm and all associated works as specified and color required</v>
          </cell>
        </row>
        <row r="134">
          <cell r="A134" t="str">
            <v>01</v>
          </cell>
          <cell r="B134" t="str">
            <v>HDF including skirting</v>
          </cell>
          <cell r="C134">
            <v>230</v>
          </cell>
          <cell r="D134" t="str">
            <v>M2</v>
          </cell>
          <cell r="E134">
            <v>88.85</v>
          </cell>
          <cell r="F134">
            <v>20435.5</v>
          </cell>
        </row>
        <row r="136">
          <cell r="B136" t="str">
            <v>09600 STONE FLOORING</v>
          </cell>
        </row>
        <row r="137">
          <cell r="A137" t="str">
            <v/>
          </cell>
          <cell r="B137" t="str">
            <v xml:space="preserve">Local marble, complete with bedding, backing, grouting, chamfering , polishing, and all associated works as specified and detailed on drawings </v>
          </cell>
        </row>
        <row r="138">
          <cell r="A138" t="str">
            <v>01</v>
          </cell>
          <cell r="B138" t="str">
            <v>saddle,20mm thick. as detail 28, 45, 46 DRG.AR SC 3-L</v>
          </cell>
          <cell r="C138">
            <v>29</v>
          </cell>
          <cell r="D138" t="str">
            <v>M</v>
          </cell>
          <cell r="E138">
            <v>26.4</v>
          </cell>
          <cell r="F138">
            <v>765.59999999999991</v>
          </cell>
        </row>
        <row r="140">
          <cell r="B140" t="str">
            <v>local marble for granite complete with bedding, backing, grouting, chamfering , polishing, and all associated works as specified and detailed on drawings and detail 27,28,47 Drg.AR SEC3L</v>
          </cell>
        </row>
        <row r="141">
          <cell r="A141" t="str">
            <v>01</v>
          </cell>
          <cell r="B141" t="str">
            <v>Granite red Sinai 40 mm thick. treads for entrance stairs</v>
          </cell>
          <cell r="C141">
            <v>45</v>
          </cell>
          <cell r="D141" t="str">
            <v>M</v>
          </cell>
          <cell r="E141">
            <v>130</v>
          </cell>
          <cell r="F141">
            <v>5850</v>
          </cell>
        </row>
        <row r="142">
          <cell r="A142" t="str">
            <v>02</v>
          </cell>
          <cell r="B142" t="str">
            <v>Granite verde Gazal 40 mm thick. treads</v>
          </cell>
          <cell r="D142" t="str">
            <v>M</v>
          </cell>
          <cell r="E142">
            <v>140</v>
          </cell>
          <cell r="F142">
            <v>0</v>
          </cell>
        </row>
        <row r="143">
          <cell r="A143" t="str">
            <v>03</v>
          </cell>
          <cell r="B143" t="str">
            <v>Granite red Sainai 20 mm thick. rizers for entrance stairs</v>
          </cell>
          <cell r="C143">
            <v>45</v>
          </cell>
          <cell r="D143" t="str">
            <v>M</v>
          </cell>
          <cell r="E143">
            <v>40</v>
          </cell>
          <cell r="F143">
            <v>1800</v>
          </cell>
        </row>
        <row r="144">
          <cell r="A144" t="str">
            <v>04</v>
          </cell>
          <cell r="B144" t="str">
            <v>Granite verde Gazal 20 mm thick. rizers for entrance stairs</v>
          </cell>
          <cell r="D144" t="str">
            <v>M</v>
          </cell>
          <cell r="E144">
            <v>40</v>
          </cell>
          <cell r="F144">
            <v>0</v>
          </cell>
        </row>
        <row r="145">
          <cell r="A145" t="str">
            <v>05</v>
          </cell>
          <cell r="B145" t="str">
            <v>Galala Sunny 400×400mm Landing for stairs entrance including granite pattern as per detail23,24,25,26 Drg.Ar SEC 3L</v>
          </cell>
          <cell r="C145">
            <v>27</v>
          </cell>
          <cell r="D145" t="str">
            <v>M2</v>
          </cell>
          <cell r="E145">
            <v>101.9</v>
          </cell>
          <cell r="F145">
            <v>2751.3</v>
          </cell>
        </row>
        <row r="146">
          <cell r="A146" t="str">
            <v>06</v>
          </cell>
          <cell r="B146" t="str">
            <v>Galala sunny 40 mm thick. To main stair treads</v>
          </cell>
          <cell r="C146">
            <v>118</v>
          </cell>
          <cell r="D146" t="str">
            <v>M</v>
          </cell>
          <cell r="E146">
            <v>50.25</v>
          </cell>
          <cell r="F146">
            <v>5929.5</v>
          </cell>
        </row>
        <row r="147">
          <cell r="A147" t="str">
            <v>07</v>
          </cell>
          <cell r="B147" t="str">
            <v>Galala sunny 20 mm thick. To main stair risers</v>
          </cell>
          <cell r="C147">
            <v>118</v>
          </cell>
          <cell r="D147" t="str">
            <v>M</v>
          </cell>
          <cell r="E147">
            <v>25</v>
          </cell>
          <cell r="F147">
            <v>2950</v>
          </cell>
        </row>
        <row r="148">
          <cell r="A148" t="str">
            <v>08</v>
          </cell>
          <cell r="B148" t="str">
            <v>Ditto,but skirting,100mm height ,20mm thick</v>
          </cell>
          <cell r="C148">
            <v>310</v>
          </cell>
          <cell r="D148" t="str">
            <v>M</v>
          </cell>
          <cell r="E148">
            <v>22.4</v>
          </cell>
          <cell r="F148">
            <v>6944</v>
          </cell>
        </row>
        <row r="149">
          <cell r="A149" t="str">
            <v>11</v>
          </cell>
          <cell r="B149" t="str">
            <v>Pattern menya B. group marble complete with bedding, backing , grouting, chamfering, polishing for public areas flooring ground and typical as per details 23, 24, 25, 26, Drg. AR SEC 3L</v>
          </cell>
          <cell r="C149">
            <v>178</v>
          </cell>
          <cell r="D149" t="str">
            <v>M2</v>
          </cell>
          <cell r="E149">
            <v>85.8</v>
          </cell>
          <cell r="F149">
            <v>15272.4</v>
          </cell>
        </row>
        <row r="150">
          <cell r="A150" t="str">
            <v>12</v>
          </cell>
          <cell r="B150" t="str">
            <v>Skirting,100mm height, 20mm thick. Red Sinai granite chamfered</v>
          </cell>
          <cell r="C150">
            <v>29</v>
          </cell>
          <cell r="D150" t="str">
            <v>M</v>
          </cell>
          <cell r="E150">
            <v>35.17</v>
          </cell>
          <cell r="F150">
            <v>1019.9300000000001</v>
          </cell>
        </row>
        <row r="151">
          <cell r="A151" t="str">
            <v>13</v>
          </cell>
          <cell r="B151" t="str">
            <v>Skirting,100mm height, 20mm thick. Verde Gazal chamfered</v>
          </cell>
          <cell r="D151" t="str">
            <v>M</v>
          </cell>
          <cell r="F151">
            <v>0</v>
          </cell>
        </row>
        <row r="153">
          <cell r="B153" t="str">
            <v>Local marble with pattern, complete with bedding, backing , grouting, chamfering, polishing  and all associated works as per color catalogue for tenant requirments selection</v>
          </cell>
        </row>
        <row r="154">
          <cell r="A154" t="str">
            <v>01</v>
          </cell>
          <cell r="B154" t="str">
            <v>Fletto marble 400mm with pattern 100mm wide)green indian for flats)</v>
          </cell>
          <cell r="D154" t="str">
            <v>M2</v>
          </cell>
          <cell r="E154">
            <v>134</v>
          </cell>
          <cell r="F154">
            <v>0</v>
          </cell>
        </row>
        <row r="155">
          <cell r="A155" t="str">
            <v>02</v>
          </cell>
          <cell r="B155" t="str">
            <v>Skirting,100mm height, 20mm thick. Chamfered from one edge</v>
          </cell>
          <cell r="D155" t="str">
            <v>M</v>
          </cell>
          <cell r="E155">
            <v>25</v>
          </cell>
          <cell r="F155">
            <v>0</v>
          </cell>
        </row>
        <row r="157">
          <cell r="B157" t="str">
            <v>DIVISION 9 - FINISHES</v>
          </cell>
        </row>
        <row r="159">
          <cell r="B159" t="str">
            <v>09900 PAINTING</v>
          </cell>
        </row>
        <row r="160">
          <cell r="A160" t="str">
            <v/>
          </cell>
          <cell r="B160" t="str">
            <v>Paint system to plastered walls and ceiling, withcolour as engineer recommendation, including allassociated works as specified and detailed ondrawings</v>
          </cell>
        </row>
        <row r="161">
          <cell r="A161" t="str">
            <v>01</v>
          </cell>
          <cell r="B161" t="str">
            <v>Emulsion paint to internal walls</v>
          </cell>
          <cell r="C161">
            <v>3679</v>
          </cell>
          <cell r="D161" t="str">
            <v>M2</v>
          </cell>
          <cell r="E161">
            <v>11</v>
          </cell>
          <cell r="F161">
            <v>40469</v>
          </cell>
        </row>
        <row r="162">
          <cell r="A162" t="str">
            <v>02</v>
          </cell>
          <cell r="B162" t="str">
            <v>Ditto, but to ceiling</v>
          </cell>
          <cell r="C162">
            <v>1539</v>
          </cell>
          <cell r="D162" t="str">
            <v>M2</v>
          </cell>
          <cell r="E162">
            <v>11</v>
          </cell>
          <cell r="F162">
            <v>16929</v>
          </cell>
        </row>
        <row r="163">
          <cell r="A163" t="str">
            <v>03</v>
          </cell>
          <cell r="B163" t="str">
            <v xml:space="preserve"> paint to external walls and soffits, texture finish</v>
          </cell>
          <cell r="C163">
            <v>3347</v>
          </cell>
          <cell r="D163" t="str">
            <v>M2</v>
          </cell>
          <cell r="E163">
            <v>17</v>
          </cell>
          <cell r="F163">
            <v>56899</v>
          </cell>
        </row>
        <row r="165">
          <cell r="B165" t="str">
            <v>DIVISION 10 - SPECIALITIES</v>
          </cell>
        </row>
        <row r="167">
          <cell r="B167" t="str">
            <v>10250 SERVICE WALL SYSTEMS</v>
          </cell>
        </row>
        <row r="169">
          <cell r="A169" t="str">
            <v/>
          </cell>
          <cell r="B169" t="str">
            <v>Access panel, complete with 22mm thick blockboardpanel, ceramic tile glued to panel, soft wood frame,mastic sealant, and all associated works as specifiedand detailed on drawings</v>
          </cell>
        </row>
        <row r="170">
          <cell r="A170" t="str">
            <v>01</v>
          </cell>
          <cell r="B170" t="str">
            <v>Access panel as detail 30 Drg.AR SEC 3L</v>
          </cell>
          <cell r="C170">
            <v>46</v>
          </cell>
          <cell r="D170" t="str">
            <v>NO</v>
          </cell>
          <cell r="E170">
            <v>281.60000000000002</v>
          </cell>
          <cell r="F170">
            <v>12953.6</v>
          </cell>
        </row>
        <row r="172">
          <cell r="B172" t="str">
            <v>Total</v>
          </cell>
          <cell r="F172">
            <v>623857.28</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0.bin"/><Relationship Id="rId5" Type="http://schemas.openxmlformats.org/officeDocument/2006/relationships/image" Target="../media/image2.png"/><Relationship Id="rId4" Type="http://schemas.openxmlformats.org/officeDocument/2006/relationships/oleObject" Target="../embeddings/oleObject7.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1.bin"/><Relationship Id="rId5" Type="http://schemas.openxmlformats.org/officeDocument/2006/relationships/image" Target="../media/image2.png"/><Relationship Id="rId4" Type="http://schemas.openxmlformats.org/officeDocument/2006/relationships/oleObject" Target="../embeddings/oleObject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2.png"/><Relationship Id="rId4" Type="http://schemas.openxmlformats.org/officeDocument/2006/relationships/oleObject" Target="../embeddings/oleObject1.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2.png"/><Relationship Id="rId4" Type="http://schemas.openxmlformats.org/officeDocument/2006/relationships/oleObject" Target="../embeddings/oleObject2.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2.png"/><Relationship Id="rId4" Type="http://schemas.openxmlformats.org/officeDocument/2006/relationships/oleObject" Target="../embeddings/oleObject3.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2.png"/><Relationship Id="rId4" Type="http://schemas.openxmlformats.org/officeDocument/2006/relationships/oleObject" Target="../embeddings/oleObject4.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 Id="rId5" Type="http://schemas.openxmlformats.org/officeDocument/2006/relationships/image" Target="../media/image2.png"/><Relationship Id="rId4" Type="http://schemas.openxmlformats.org/officeDocument/2006/relationships/oleObject" Target="../embeddings/oleObject5.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 Id="rId5" Type="http://schemas.openxmlformats.org/officeDocument/2006/relationships/image" Target="../media/image2.png"/><Relationship Id="rId4" Type="http://schemas.openxmlformats.org/officeDocument/2006/relationships/oleObject" Target="../embeddings/oleObject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rightToLeft="1" zoomScaleNormal="100" zoomScaleSheetLayoutView="115" workbookViewId="0">
      <selection activeCell="J8" sqref="J8"/>
    </sheetView>
  </sheetViews>
  <sheetFormatPr defaultRowHeight="12.75"/>
  <cols>
    <col min="1" max="1" width="7.85546875" style="35" customWidth="1"/>
    <col min="2" max="2" width="24.5703125" style="35" customWidth="1"/>
    <col min="3" max="7" width="6.7109375" style="35" customWidth="1"/>
    <col min="8" max="8" width="16.28515625" style="35" customWidth="1"/>
    <col min="9" max="16384" width="9.140625" style="35"/>
  </cols>
  <sheetData>
    <row r="1" spans="1:9" ht="26.25" customHeight="1" thickBot="1"/>
    <row r="2" spans="1:9" ht="22.5" customHeight="1" thickTop="1" thickBot="1">
      <c r="A2" s="814" t="s">
        <v>247</v>
      </c>
      <c r="B2" s="816" t="s">
        <v>98</v>
      </c>
      <c r="C2" s="421"/>
      <c r="D2" s="811" t="s">
        <v>829</v>
      </c>
      <c r="E2" s="812"/>
      <c r="F2" s="813"/>
      <c r="G2" s="421"/>
      <c r="H2" s="818" t="s">
        <v>422</v>
      </c>
      <c r="I2" s="807" t="s">
        <v>751</v>
      </c>
    </row>
    <row r="3" spans="1:9" ht="24.95" customHeight="1" thickBot="1">
      <c r="A3" s="815"/>
      <c r="B3" s="817"/>
      <c r="C3" s="422" t="s">
        <v>67</v>
      </c>
      <c r="D3" s="430" t="s">
        <v>826</v>
      </c>
      <c r="E3" s="431" t="s">
        <v>827</v>
      </c>
      <c r="F3" s="432" t="s">
        <v>828</v>
      </c>
      <c r="G3" s="429" t="s">
        <v>832</v>
      </c>
      <c r="H3" s="819"/>
      <c r="I3" s="808"/>
    </row>
    <row r="4" spans="1:9" ht="24.95" customHeight="1" thickTop="1">
      <c r="A4" s="339">
        <v>1</v>
      </c>
      <c r="B4" s="340" t="s">
        <v>830</v>
      </c>
      <c r="C4" s="340">
        <v>5</v>
      </c>
      <c r="D4" s="340">
        <v>0.5</v>
      </c>
      <c r="E4" s="340">
        <v>0.5</v>
      </c>
      <c r="F4" s="423">
        <v>0.2</v>
      </c>
      <c r="G4" s="423">
        <f>F4*E4*D4*C4</f>
        <v>0.25</v>
      </c>
      <c r="H4" s="424">
        <v>1</v>
      </c>
      <c r="I4" s="425">
        <f>H4*G4</f>
        <v>0.25</v>
      </c>
    </row>
    <row r="5" spans="1:9" ht="24.95" customHeight="1">
      <c r="A5" s="341">
        <v>2</v>
      </c>
      <c r="B5" s="342" t="s">
        <v>831</v>
      </c>
      <c r="C5" s="342">
        <v>8</v>
      </c>
      <c r="D5" s="342">
        <v>0.1</v>
      </c>
      <c r="E5" s="342">
        <v>0.5</v>
      </c>
      <c r="F5" s="426">
        <v>0.2</v>
      </c>
      <c r="G5" s="426">
        <f>F5*E5*D5*C5</f>
        <v>8.0000000000000016E-2</v>
      </c>
      <c r="H5" s="427">
        <v>1</v>
      </c>
      <c r="I5" s="428">
        <f>H5*G5</f>
        <v>8.0000000000000016E-2</v>
      </c>
    </row>
    <row r="6" spans="1:9" ht="24.95" customHeight="1">
      <c r="A6" s="341">
        <v>3</v>
      </c>
      <c r="B6" s="342" t="s">
        <v>622</v>
      </c>
      <c r="C6" s="342"/>
      <c r="D6" s="342"/>
      <c r="E6" s="342"/>
      <c r="F6" s="426"/>
      <c r="G6" s="426">
        <v>1.43</v>
      </c>
      <c r="H6" s="427">
        <v>1</v>
      </c>
      <c r="I6" s="428">
        <f>H6*G6</f>
        <v>1.43</v>
      </c>
    </row>
    <row r="7" spans="1:9" ht="24.95" customHeight="1">
      <c r="A7" s="341">
        <v>4</v>
      </c>
      <c r="B7" s="342" t="s">
        <v>623</v>
      </c>
      <c r="C7" s="342"/>
      <c r="D7" s="342"/>
      <c r="E7" s="342"/>
      <c r="F7" s="426"/>
      <c r="G7" s="426">
        <v>0.55000000000000004</v>
      </c>
      <c r="H7" s="427">
        <v>1</v>
      </c>
      <c r="I7" s="428">
        <f>H7*G7</f>
        <v>0.55000000000000004</v>
      </c>
    </row>
    <row r="8" spans="1:9" ht="24.95" customHeight="1">
      <c r="A8" s="341">
        <v>5</v>
      </c>
      <c r="B8" s="342"/>
      <c r="C8" s="342"/>
      <c r="D8" s="342"/>
      <c r="E8" s="342"/>
      <c r="F8" s="426"/>
      <c r="G8" s="426"/>
      <c r="H8" s="427">
        <v>1</v>
      </c>
      <c r="I8" s="428"/>
    </row>
    <row r="9" spans="1:9" ht="24.95" customHeight="1">
      <c r="A9" s="341">
        <v>6</v>
      </c>
      <c r="B9" s="342"/>
      <c r="C9" s="342"/>
      <c r="D9" s="342"/>
      <c r="E9" s="342"/>
      <c r="F9" s="426"/>
      <c r="G9" s="426"/>
      <c r="H9" s="427">
        <v>1</v>
      </c>
      <c r="I9" s="428"/>
    </row>
    <row r="10" spans="1:9" ht="24.95" customHeight="1" thickBot="1">
      <c r="A10" s="341">
        <v>7</v>
      </c>
      <c r="B10" s="342"/>
      <c r="C10" s="342"/>
      <c r="D10" s="342"/>
      <c r="E10" s="342"/>
      <c r="F10" s="426"/>
      <c r="G10" s="426"/>
      <c r="H10" s="427">
        <v>1</v>
      </c>
      <c r="I10" s="428"/>
    </row>
    <row r="11" spans="1:9" s="284" customFormat="1" ht="24.95" customHeight="1" thickTop="1" thickBot="1">
      <c r="A11" s="335"/>
      <c r="B11" s="809" t="s">
        <v>244</v>
      </c>
      <c r="C11" s="809"/>
      <c r="D11" s="809"/>
      <c r="E11" s="809"/>
      <c r="F11" s="809"/>
      <c r="G11" s="809"/>
      <c r="H11" s="810"/>
      <c r="I11" s="350">
        <f>SUM(I4:I10)</f>
        <v>2.31</v>
      </c>
    </row>
    <row r="12" spans="1:9" ht="24.95" customHeight="1" thickTop="1"/>
    <row r="13" spans="1:9" ht="24.95" customHeight="1"/>
    <row r="14" spans="1:9" ht="24.95" customHeight="1"/>
    <row r="15" spans="1:9" ht="24.95" customHeight="1"/>
    <row r="16" spans="1:9"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sheetData>
  <mergeCells count="6">
    <mergeCell ref="I2:I3"/>
    <mergeCell ref="B11:H11"/>
    <mergeCell ref="D2:F2"/>
    <mergeCell ref="A2:A3"/>
    <mergeCell ref="B2:B3"/>
    <mergeCell ref="H2:H3"/>
  </mergeCells>
  <phoneticPr fontId="44" type="noConversion"/>
  <printOptions horizontalCentered="1"/>
  <pageMargins left="0.74803149606299213" right="0.74803149606299213" top="0.98425196850393704" bottom="0.98425196850393704" header="0.51181102362204722" footer="0.51181102362204722"/>
  <pageSetup paperSize="9" scale="80" orientation="portrait" horizontalDpi="4294967295"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79"/>
  <sheetViews>
    <sheetView rightToLeft="1" zoomScaleNormal="100" zoomScaleSheetLayoutView="100" workbookViewId="0">
      <pane ySplit="6" topLeftCell="A7" activePane="bottomLeft" state="frozen"/>
      <selection pane="bottomLeft" activeCell="G87" sqref="G87"/>
    </sheetView>
  </sheetViews>
  <sheetFormatPr defaultRowHeight="12.75"/>
  <cols>
    <col min="1" max="1" width="10.140625" style="35" bestFit="1" customWidth="1"/>
    <col min="2" max="2" width="27.5703125" style="35" customWidth="1"/>
    <col min="3" max="3" width="4.7109375" style="35" customWidth="1"/>
    <col min="4" max="5" width="8.7109375" style="35" customWidth="1"/>
    <col min="6" max="6" width="10.5703125" style="35" customWidth="1"/>
    <col min="7" max="10" width="8.7109375" style="35" customWidth="1"/>
    <col min="11" max="11" width="11.28515625" style="368" customWidth="1"/>
    <col min="12" max="12" width="6.7109375" style="35" customWidth="1"/>
    <col min="13" max="16384" width="9.140625" style="35"/>
  </cols>
  <sheetData>
    <row r="1" spans="1:16" s="25" customFormat="1" ht="16.5" customHeight="1">
      <c r="A1" s="20" t="s">
        <v>661</v>
      </c>
      <c r="B1" s="21" t="s">
        <v>662</v>
      </c>
      <c r="C1" s="22"/>
      <c r="D1" s="22"/>
      <c r="E1" s="22"/>
      <c r="F1" s="22"/>
      <c r="G1" s="23"/>
      <c r="H1" s="23"/>
      <c r="I1" s="23"/>
      <c r="J1" s="23"/>
      <c r="K1" s="366"/>
    </row>
    <row r="2" spans="1:16" s="25" customFormat="1" ht="21.75" customHeight="1">
      <c r="A2" s="20" t="s">
        <v>663</v>
      </c>
      <c r="B2" s="26" t="str">
        <f>'E1'!C3</f>
        <v>(10 ) جاري</v>
      </c>
      <c r="C2" s="22"/>
      <c r="D2" s="22"/>
      <c r="E2" s="22"/>
      <c r="F2" s="22"/>
      <c r="G2" s="23"/>
      <c r="H2" s="23"/>
      <c r="I2" s="23"/>
      <c r="J2" s="23"/>
      <c r="K2" s="366"/>
    </row>
    <row r="3" spans="1:16" s="25" customFormat="1" ht="21.75" customHeight="1">
      <c r="A3" s="20" t="s">
        <v>664</v>
      </c>
      <c r="B3" s="27">
        <f>'E1'!C4</f>
        <v>39973</v>
      </c>
      <c r="K3" s="367"/>
    </row>
    <row r="4" spans="1:16" ht="19.5" thickBot="1">
      <c r="A4" s="878" t="s">
        <v>690</v>
      </c>
      <c r="B4" s="878"/>
      <c r="C4" s="878"/>
      <c r="D4" s="878"/>
      <c r="E4" s="878"/>
      <c r="F4" s="878"/>
      <c r="G4" s="878"/>
      <c r="H4" s="878"/>
      <c r="I4" s="878"/>
      <c r="J4" s="878"/>
      <c r="K4" s="878"/>
      <c r="L4" s="878"/>
      <c r="M4" s="48"/>
      <c r="N4" s="48"/>
      <c r="O4" s="48"/>
    </row>
    <row r="5" spans="1:16" ht="24" customHeight="1" thickTop="1" thickBot="1">
      <c r="A5" s="871" t="s">
        <v>691</v>
      </c>
      <c r="B5" s="873" t="s">
        <v>467</v>
      </c>
      <c r="C5" s="875" t="s">
        <v>468</v>
      </c>
      <c r="D5" s="876"/>
      <c r="E5" s="876"/>
      <c r="F5" s="876"/>
      <c r="G5" s="877" t="s">
        <v>48</v>
      </c>
      <c r="H5" s="876"/>
      <c r="I5" s="876"/>
      <c r="J5" s="876"/>
      <c r="K5" s="876"/>
      <c r="L5" s="876"/>
    </row>
    <row r="6" spans="1:16" ht="31.5" customHeight="1" thickTop="1" thickBot="1">
      <c r="A6" s="872"/>
      <c r="B6" s="874"/>
      <c r="C6" s="605" t="s">
        <v>245</v>
      </c>
      <c r="D6" s="606" t="s">
        <v>466</v>
      </c>
      <c r="E6" s="606" t="s">
        <v>249</v>
      </c>
      <c r="F6" s="607" t="s">
        <v>244</v>
      </c>
      <c r="G6" s="605" t="s">
        <v>669</v>
      </c>
      <c r="H6" s="606" t="s">
        <v>670</v>
      </c>
      <c r="I6" s="606" t="s">
        <v>671</v>
      </c>
      <c r="J6" s="606" t="s">
        <v>693</v>
      </c>
      <c r="K6" s="608" t="s">
        <v>244</v>
      </c>
      <c r="L6" s="607" t="s">
        <v>694</v>
      </c>
    </row>
    <row r="7" spans="1:16" s="284" customFormat="1" ht="77.25" thickTop="1">
      <c r="A7" s="613">
        <v>1</v>
      </c>
      <c r="B7" s="623" t="s">
        <v>149</v>
      </c>
      <c r="C7" s="623" t="s">
        <v>140</v>
      </c>
      <c r="D7" s="623">
        <v>359.12</v>
      </c>
      <c r="E7" s="623">
        <v>8</v>
      </c>
      <c r="F7" s="624">
        <f>E7*D7</f>
        <v>2872.96</v>
      </c>
      <c r="G7" s="623">
        <v>2268.83</v>
      </c>
      <c r="H7" s="623">
        <f t="shared" ref="H7:H12" si="0">I7-G7</f>
        <v>1435.17</v>
      </c>
      <c r="I7" s="623">
        <v>3704</v>
      </c>
      <c r="J7" s="625">
        <v>1</v>
      </c>
      <c r="K7" s="626">
        <f>J7*I7*E7</f>
        <v>29632</v>
      </c>
      <c r="L7" s="624"/>
    </row>
    <row r="8" spans="1:16" s="284" customFormat="1" ht="25.5">
      <c r="A8" s="417">
        <v>2</v>
      </c>
      <c r="B8" s="283" t="s">
        <v>855</v>
      </c>
      <c r="C8" s="283" t="s">
        <v>856</v>
      </c>
      <c r="D8" s="283">
        <v>300</v>
      </c>
      <c r="E8" s="283">
        <f>825-660</f>
        <v>165</v>
      </c>
      <c r="F8" s="506">
        <f t="shared" ref="F8:F13" si="1">E8*D8</f>
        <v>49500</v>
      </c>
      <c r="G8" s="627">
        <v>300</v>
      </c>
      <c r="H8" s="283">
        <f t="shared" si="0"/>
        <v>0</v>
      </c>
      <c r="I8" s="283">
        <v>300</v>
      </c>
      <c r="J8" s="504">
        <v>1</v>
      </c>
      <c r="K8" s="505">
        <f t="shared" ref="K8:K13" si="2">J8*I8*E8</f>
        <v>49500</v>
      </c>
      <c r="L8" s="506"/>
    </row>
    <row r="9" spans="1:16" s="284" customFormat="1" ht="51">
      <c r="A9" s="417">
        <v>3</v>
      </c>
      <c r="B9" s="283" t="s">
        <v>353</v>
      </c>
      <c r="C9" s="283" t="s">
        <v>140</v>
      </c>
      <c r="D9" s="283">
        <v>297.392</v>
      </c>
      <c r="E9" s="283">
        <v>25</v>
      </c>
      <c r="F9" s="506">
        <f t="shared" si="1"/>
        <v>7434.8</v>
      </c>
      <c r="G9" s="627">
        <v>576.68100000000004</v>
      </c>
      <c r="H9" s="283">
        <f t="shared" si="0"/>
        <v>0</v>
      </c>
      <c r="I9" s="283">
        <f>'خصم المخازن البدرومات مبانى'!F35</f>
        <v>576.68100000000004</v>
      </c>
      <c r="J9" s="504">
        <v>1</v>
      </c>
      <c r="K9" s="505">
        <f t="shared" si="2"/>
        <v>14417.025000000001</v>
      </c>
      <c r="L9" s="506"/>
    </row>
    <row r="10" spans="1:16" s="284" customFormat="1" ht="51">
      <c r="A10" s="417">
        <v>4</v>
      </c>
      <c r="B10" s="283" t="s">
        <v>354</v>
      </c>
      <c r="C10" s="283" t="s">
        <v>139</v>
      </c>
      <c r="D10" s="283">
        <v>29.53</v>
      </c>
      <c r="E10" s="283">
        <v>60</v>
      </c>
      <c r="F10" s="506">
        <f t="shared" si="1"/>
        <v>1771.8000000000002</v>
      </c>
      <c r="G10" s="627">
        <v>280.39599999999996</v>
      </c>
      <c r="H10" s="283">
        <f t="shared" si="0"/>
        <v>0</v>
      </c>
      <c r="I10" s="283">
        <f>'خصم المخازن البدرومات مبانى'!I35:J35</f>
        <v>280.39599999999996</v>
      </c>
      <c r="J10" s="504">
        <v>1</v>
      </c>
      <c r="K10" s="505">
        <f t="shared" si="2"/>
        <v>16823.759999999998</v>
      </c>
      <c r="L10" s="506"/>
      <c r="P10" s="664" t="s">
        <v>556</v>
      </c>
    </row>
    <row r="11" spans="1:16" s="284" customFormat="1" ht="25.5">
      <c r="A11" s="417">
        <v>5</v>
      </c>
      <c r="B11" s="283" t="s">
        <v>17</v>
      </c>
      <c r="C11" s="283" t="s">
        <v>139</v>
      </c>
      <c r="D11" s="283">
        <v>622.29</v>
      </c>
      <c r="E11" s="283">
        <v>24</v>
      </c>
      <c r="F11" s="506">
        <f t="shared" si="1"/>
        <v>14934.96</v>
      </c>
      <c r="G11" s="283">
        <v>227.72</v>
      </c>
      <c r="H11" s="283">
        <f t="shared" si="0"/>
        <v>0</v>
      </c>
      <c r="I11" s="283">
        <v>227.72</v>
      </c>
      <c r="J11" s="504">
        <v>1</v>
      </c>
      <c r="K11" s="505">
        <f t="shared" si="2"/>
        <v>5465.28</v>
      </c>
      <c r="L11" s="506"/>
    </row>
    <row r="12" spans="1:16" s="284" customFormat="1" ht="25.5">
      <c r="A12" s="417">
        <v>6</v>
      </c>
      <c r="B12" s="283" t="s">
        <v>18</v>
      </c>
      <c r="C12" s="283" t="s">
        <v>139</v>
      </c>
      <c r="D12" s="283">
        <v>343.01</v>
      </c>
      <c r="E12" s="283">
        <v>39</v>
      </c>
      <c r="F12" s="506">
        <f t="shared" si="1"/>
        <v>13377.39</v>
      </c>
      <c r="G12" s="283">
        <v>180</v>
      </c>
      <c r="H12" s="283">
        <f t="shared" si="0"/>
        <v>0</v>
      </c>
      <c r="I12" s="283">
        <v>180</v>
      </c>
      <c r="J12" s="504">
        <v>1</v>
      </c>
      <c r="K12" s="505">
        <f t="shared" si="2"/>
        <v>7020</v>
      </c>
      <c r="L12" s="506"/>
    </row>
    <row r="13" spans="1:16" s="284" customFormat="1" ht="25.5">
      <c r="A13" s="417">
        <v>7</v>
      </c>
      <c r="B13" s="283" t="s">
        <v>477</v>
      </c>
      <c r="C13" s="283" t="s">
        <v>139</v>
      </c>
      <c r="D13" s="283">
        <v>242</v>
      </c>
      <c r="E13" s="283">
        <v>14</v>
      </c>
      <c r="F13" s="506">
        <f t="shared" si="1"/>
        <v>3388</v>
      </c>
      <c r="G13" s="627">
        <v>242</v>
      </c>
      <c r="H13" s="283">
        <f t="shared" ref="H13:H27" si="3">I13-G13</f>
        <v>0</v>
      </c>
      <c r="I13" s="283">
        <v>242</v>
      </c>
      <c r="J13" s="504">
        <v>1</v>
      </c>
      <c r="K13" s="505">
        <f t="shared" si="2"/>
        <v>3388</v>
      </c>
      <c r="L13" s="506"/>
    </row>
    <row r="14" spans="1:16" s="284" customFormat="1" ht="25.5">
      <c r="A14" s="417"/>
      <c r="B14" s="283" t="s">
        <v>178</v>
      </c>
      <c r="C14" s="283" t="s">
        <v>139</v>
      </c>
      <c r="D14" s="283">
        <v>100</v>
      </c>
      <c r="E14" s="283">
        <v>51</v>
      </c>
      <c r="F14" s="506">
        <f t="shared" ref="F14:F34" si="4">E14*D14</f>
        <v>5100</v>
      </c>
      <c r="G14" s="627">
        <v>51</v>
      </c>
      <c r="H14" s="283">
        <f t="shared" si="3"/>
        <v>0</v>
      </c>
      <c r="I14" s="283">
        <v>51</v>
      </c>
      <c r="J14" s="504">
        <v>1</v>
      </c>
      <c r="K14" s="505">
        <f t="shared" ref="K14:K34" si="5">J14*I14*E14</f>
        <v>2601</v>
      </c>
      <c r="L14" s="603"/>
    </row>
    <row r="15" spans="1:16" s="284" customFormat="1" ht="42" customHeight="1">
      <c r="A15" s="473">
        <v>8</v>
      </c>
      <c r="B15" s="474" t="s">
        <v>586</v>
      </c>
      <c r="C15" s="474" t="s">
        <v>67</v>
      </c>
      <c r="D15" s="474">
        <v>398</v>
      </c>
      <c r="E15" s="474">
        <v>-25</v>
      </c>
      <c r="F15" s="506">
        <f t="shared" si="4"/>
        <v>-9950</v>
      </c>
      <c r="G15" s="560">
        <v>0</v>
      </c>
      <c r="H15" s="283">
        <f t="shared" si="3"/>
        <v>0</v>
      </c>
      <c r="I15" s="474">
        <v>0</v>
      </c>
      <c r="J15" s="504">
        <v>0</v>
      </c>
      <c r="K15" s="505">
        <f t="shared" si="5"/>
        <v>0</v>
      </c>
      <c r="L15" s="603"/>
    </row>
    <row r="16" spans="1:16" s="284" customFormat="1" ht="63.75">
      <c r="A16" s="473">
        <v>9</v>
      </c>
      <c r="B16" s="474" t="s">
        <v>587</v>
      </c>
      <c r="C16" s="474" t="s">
        <v>67</v>
      </c>
      <c r="D16" s="474">
        <v>242</v>
      </c>
      <c r="E16" s="474">
        <v>235</v>
      </c>
      <c r="F16" s="506">
        <f t="shared" si="4"/>
        <v>56870</v>
      </c>
      <c r="G16" s="560">
        <v>0</v>
      </c>
      <c r="H16" s="283">
        <f t="shared" si="3"/>
        <v>0</v>
      </c>
      <c r="I16" s="474">
        <v>0</v>
      </c>
      <c r="J16" s="504">
        <v>0</v>
      </c>
      <c r="K16" s="505">
        <f t="shared" si="5"/>
        <v>0</v>
      </c>
      <c r="L16" s="603"/>
    </row>
    <row r="17" spans="1:12" s="284" customFormat="1" ht="63.75">
      <c r="A17" s="473">
        <v>10</v>
      </c>
      <c r="B17" s="474" t="s">
        <v>49</v>
      </c>
      <c r="C17" s="474" t="s">
        <v>67</v>
      </c>
      <c r="D17" s="474">
        <v>156</v>
      </c>
      <c r="E17" s="474">
        <v>50</v>
      </c>
      <c r="F17" s="506">
        <f t="shared" si="4"/>
        <v>7800</v>
      </c>
      <c r="G17" s="560">
        <v>0</v>
      </c>
      <c r="H17" s="283">
        <f t="shared" si="3"/>
        <v>0</v>
      </c>
      <c r="I17" s="474">
        <v>0</v>
      </c>
      <c r="J17" s="504">
        <v>0</v>
      </c>
      <c r="K17" s="505">
        <f t="shared" si="5"/>
        <v>0</v>
      </c>
      <c r="L17" s="603"/>
    </row>
    <row r="18" spans="1:12" s="284" customFormat="1" ht="38.25">
      <c r="A18" s="473">
        <v>11</v>
      </c>
      <c r="B18" s="474" t="s">
        <v>50</v>
      </c>
      <c r="C18" s="474" t="s">
        <v>67</v>
      </c>
      <c r="D18" s="474">
        <v>634</v>
      </c>
      <c r="E18" s="474">
        <v>-50</v>
      </c>
      <c r="F18" s="524">
        <f t="shared" si="4"/>
        <v>-31700</v>
      </c>
      <c r="G18" s="560">
        <v>0</v>
      </c>
      <c r="H18" s="283">
        <f t="shared" si="3"/>
        <v>0</v>
      </c>
      <c r="I18" s="474">
        <v>0</v>
      </c>
      <c r="J18" s="504">
        <v>0</v>
      </c>
      <c r="K18" s="505">
        <f t="shared" si="5"/>
        <v>0</v>
      </c>
      <c r="L18" s="603"/>
    </row>
    <row r="19" spans="1:12" s="284" customFormat="1" ht="42" customHeight="1">
      <c r="A19" s="473">
        <v>12</v>
      </c>
      <c r="B19" s="474" t="s">
        <v>217</v>
      </c>
      <c r="C19" s="474" t="s">
        <v>139</v>
      </c>
      <c r="D19" s="474">
        <v>5</v>
      </c>
      <c r="E19" s="474">
        <v>800</v>
      </c>
      <c r="F19" s="524">
        <f t="shared" si="4"/>
        <v>4000</v>
      </c>
      <c r="G19" s="474">
        <v>1.76</v>
      </c>
      <c r="H19" s="474">
        <f t="shared" si="3"/>
        <v>0</v>
      </c>
      <c r="I19" s="474">
        <v>1.76</v>
      </c>
      <c r="J19" s="628">
        <v>1</v>
      </c>
      <c r="K19" s="629">
        <f t="shared" si="5"/>
        <v>1408</v>
      </c>
      <c r="L19" s="603"/>
    </row>
    <row r="20" spans="1:12" s="284" customFormat="1" ht="38.25">
      <c r="A20" s="473">
        <v>13</v>
      </c>
      <c r="B20" s="474" t="s">
        <v>51</v>
      </c>
      <c r="C20" s="474" t="s">
        <v>643</v>
      </c>
      <c r="D20" s="474">
        <v>550</v>
      </c>
      <c r="E20" s="474">
        <v>83</v>
      </c>
      <c r="F20" s="524">
        <f t="shared" si="4"/>
        <v>45650</v>
      </c>
      <c r="G20" s="560">
        <v>550</v>
      </c>
      <c r="H20" s="283">
        <f t="shared" si="3"/>
        <v>0</v>
      </c>
      <c r="I20" s="629">
        <f>'E1'!K62+'E2'!K63+'E3'!K63+'E4'!K62+'E5'!K63+'E6'!K63</f>
        <v>550</v>
      </c>
      <c r="J20" s="504">
        <v>0.9</v>
      </c>
      <c r="K20" s="505">
        <f t="shared" si="5"/>
        <v>41085</v>
      </c>
      <c r="L20" s="603"/>
    </row>
    <row r="21" spans="1:12" s="284" customFormat="1" ht="25.5">
      <c r="A21" s="417">
        <v>14</v>
      </c>
      <c r="B21" s="283" t="s">
        <v>642</v>
      </c>
      <c r="C21" s="283" t="s">
        <v>643</v>
      </c>
      <c r="D21" s="283">
        <v>3200</v>
      </c>
      <c r="E21" s="283">
        <v>33</v>
      </c>
      <c r="F21" s="506">
        <f t="shared" si="4"/>
        <v>105600</v>
      </c>
      <c r="G21" s="627">
        <v>3200</v>
      </c>
      <c r="H21" s="283">
        <f t="shared" si="3"/>
        <v>0</v>
      </c>
      <c r="I21" s="505">
        <f>'E1'!K64+'E2'!K65+'E3'!K65+'E4'!K64+'E5'!K65+'E6'!K65</f>
        <v>3200</v>
      </c>
      <c r="J21" s="504">
        <v>0.9</v>
      </c>
      <c r="K21" s="505">
        <f t="shared" si="5"/>
        <v>95040</v>
      </c>
      <c r="L21" s="603"/>
    </row>
    <row r="22" spans="1:12" s="284" customFormat="1" ht="25.5">
      <c r="A22" s="473">
        <v>15</v>
      </c>
      <c r="B22" s="474" t="s">
        <v>52</v>
      </c>
      <c r="C22" s="283" t="s">
        <v>643</v>
      </c>
      <c r="D22" s="283">
        <v>1000</v>
      </c>
      <c r="E22" s="283">
        <v>118</v>
      </c>
      <c r="F22" s="506">
        <f t="shared" si="4"/>
        <v>118000</v>
      </c>
      <c r="G22" s="474">
        <v>1091</v>
      </c>
      <c r="H22" s="283">
        <f t="shared" si="3"/>
        <v>0</v>
      </c>
      <c r="I22" s="474">
        <v>1091</v>
      </c>
      <c r="J22" s="504">
        <v>0.5</v>
      </c>
      <c r="K22" s="505">
        <f t="shared" si="5"/>
        <v>64369</v>
      </c>
      <c r="L22" s="603"/>
    </row>
    <row r="23" spans="1:12" s="284" customFormat="1" ht="25.5">
      <c r="A23" s="473">
        <v>16</v>
      </c>
      <c r="B23" s="474" t="s">
        <v>53</v>
      </c>
      <c r="C23" s="283" t="s">
        <v>643</v>
      </c>
      <c r="D23" s="283">
        <v>74</v>
      </c>
      <c r="E23" s="283">
        <v>55</v>
      </c>
      <c r="F23" s="506">
        <f t="shared" si="4"/>
        <v>4070</v>
      </c>
      <c r="G23" s="560">
        <v>0</v>
      </c>
      <c r="H23" s="283">
        <f t="shared" si="3"/>
        <v>0</v>
      </c>
      <c r="I23" s="474">
        <v>0</v>
      </c>
      <c r="J23" s="504">
        <v>0</v>
      </c>
      <c r="K23" s="505">
        <f t="shared" si="5"/>
        <v>0</v>
      </c>
      <c r="L23" s="603"/>
    </row>
    <row r="24" spans="1:12" s="284" customFormat="1" ht="34.5" customHeight="1">
      <c r="A24" s="473">
        <v>17</v>
      </c>
      <c r="B24" s="474" t="s">
        <v>54</v>
      </c>
      <c r="C24" s="283" t="s">
        <v>643</v>
      </c>
      <c r="D24" s="283">
        <v>2840</v>
      </c>
      <c r="E24" s="283">
        <v>180</v>
      </c>
      <c r="F24" s="506">
        <f t="shared" si="4"/>
        <v>511200</v>
      </c>
      <c r="G24" s="474">
        <v>664</v>
      </c>
      <c r="H24" s="283">
        <f t="shared" si="3"/>
        <v>388</v>
      </c>
      <c r="I24" s="474">
        <v>1052</v>
      </c>
      <c r="J24" s="504">
        <v>1</v>
      </c>
      <c r="K24" s="505">
        <f t="shared" si="5"/>
        <v>189360</v>
      </c>
      <c r="L24" s="603"/>
    </row>
    <row r="25" spans="1:12" s="284" customFormat="1" ht="25.5">
      <c r="A25" s="473">
        <v>18</v>
      </c>
      <c r="B25" s="474" t="s">
        <v>55</v>
      </c>
      <c r="C25" s="474" t="s">
        <v>67</v>
      </c>
      <c r="D25" s="283">
        <v>200</v>
      </c>
      <c r="E25" s="283">
        <v>6</v>
      </c>
      <c r="F25" s="506">
        <f t="shared" si="4"/>
        <v>1200</v>
      </c>
      <c r="G25" s="560">
        <v>200</v>
      </c>
      <c r="H25" s="283">
        <f t="shared" si="3"/>
        <v>0</v>
      </c>
      <c r="I25" s="474">
        <v>200</v>
      </c>
      <c r="J25" s="504">
        <v>1</v>
      </c>
      <c r="K25" s="505">
        <f t="shared" si="5"/>
        <v>1200</v>
      </c>
      <c r="L25" s="603"/>
    </row>
    <row r="26" spans="1:12" s="284" customFormat="1" ht="25.5">
      <c r="A26" s="473">
        <v>19</v>
      </c>
      <c r="B26" s="474" t="s">
        <v>56</v>
      </c>
      <c r="C26" s="474" t="s">
        <v>67</v>
      </c>
      <c r="D26" s="474">
        <v>94</v>
      </c>
      <c r="E26" s="474">
        <v>103.5</v>
      </c>
      <c r="F26" s="524">
        <f t="shared" si="4"/>
        <v>9729</v>
      </c>
      <c r="G26" s="560">
        <v>0</v>
      </c>
      <c r="H26" s="283">
        <f t="shared" si="3"/>
        <v>0</v>
      </c>
      <c r="I26" s="474">
        <v>0</v>
      </c>
      <c r="J26" s="504">
        <v>0</v>
      </c>
      <c r="K26" s="505">
        <f t="shared" si="5"/>
        <v>0</v>
      </c>
      <c r="L26" s="603"/>
    </row>
    <row r="27" spans="1:12" s="284" customFormat="1" ht="30" customHeight="1">
      <c r="A27" s="473">
        <v>20</v>
      </c>
      <c r="B27" s="474" t="s">
        <v>812</v>
      </c>
      <c r="C27" s="283" t="s">
        <v>643</v>
      </c>
      <c r="D27" s="283">
        <v>6000</v>
      </c>
      <c r="E27" s="283">
        <v>2.2999999999999998</v>
      </c>
      <c r="F27" s="506">
        <f t="shared" si="4"/>
        <v>13799.999999999998</v>
      </c>
      <c r="G27" s="627">
        <v>2200</v>
      </c>
      <c r="H27" s="283">
        <f t="shared" si="3"/>
        <v>0</v>
      </c>
      <c r="I27" s="505">
        <v>2200</v>
      </c>
      <c r="J27" s="504">
        <v>1</v>
      </c>
      <c r="K27" s="505">
        <f t="shared" si="5"/>
        <v>5060</v>
      </c>
      <c r="L27" s="603"/>
    </row>
    <row r="28" spans="1:12" s="284" customFormat="1" ht="42" customHeight="1">
      <c r="A28" s="473">
        <v>21</v>
      </c>
      <c r="B28" s="474" t="s">
        <v>800</v>
      </c>
      <c r="C28" s="474" t="s">
        <v>139</v>
      </c>
      <c r="D28" s="474">
        <v>36</v>
      </c>
      <c r="E28" s="474">
        <v>420</v>
      </c>
      <c r="F28" s="524">
        <f t="shared" si="4"/>
        <v>15120</v>
      </c>
      <c r="G28" s="560">
        <v>36</v>
      </c>
      <c r="H28" s="474">
        <v>0</v>
      </c>
      <c r="I28" s="474">
        <v>36</v>
      </c>
      <c r="J28" s="628">
        <v>1</v>
      </c>
      <c r="K28" s="629">
        <f t="shared" si="5"/>
        <v>15120</v>
      </c>
      <c r="L28" s="524"/>
    </row>
    <row r="29" spans="1:12" s="284" customFormat="1" ht="51">
      <c r="A29" s="417">
        <v>22</v>
      </c>
      <c r="B29" s="283" t="s">
        <v>69</v>
      </c>
      <c r="C29" s="283" t="s">
        <v>70</v>
      </c>
      <c r="D29" s="283">
        <v>1</v>
      </c>
      <c r="E29" s="283">
        <v>1476</v>
      </c>
      <c r="F29" s="506">
        <f t="shared" si="4"/>
        <v>1476</v>
      </c>
      <c r="G29" s="560">
        <v>1</v>
      </c>
      <c r="H29" s="283">
        <f t="shared" ref="H29:H34" si="6">I29-G29</f>
        <v>0</v>
      </c>
      <c r="I29" s="474">
        <v>1</v>
      </c>
      <c r="J29" s="504">
        <v>1</v>
      </c>
      <c r="K29" s="505">
        <f t="shared" si="5"/>
        <v>1476</v>
      </c>
      <c r="L29" s="506"/>
    </row>
    <row r="30" spans="1:12" s="284" customFormat="1" ht="33" customHeight="1">
      <c r="A30" s="473">
        <v>23</v>
      </c>
      <c r="B30" s="474" t="s">
        <v>71</v>
      </c>
      <c r="C30" s="283" t="s">
        <v>643</v>
      </c>
      <c r="D30" s="283">
        <v>9740</v>
      </c>
      <c r="E30" s="283">
        <v>15</v>
      </c>
      <c r="F30" s="506">
        <f t="shared" si="4"/>
        <v>146100</v>
      </c>
      <c r="G30" s="560">
        <v>0</v>
      </c>
      <c r="H30" s="283">
        <f t="shared" si="6"/>
        <v>0</v>
      </c>
      <c r="I30" s="474">
        <v>0</v>
      </c>
      <c r="J30" s="504">
        <v>0</v>
      </c>
      <c r="K30" s="505">
        <f t="shared" si="5"/>
        <v>0</v>
      </c>
      <c r="L30" s="524"/>
    </row>
    <row r="31" spans="1:12" s="284" customFormat="1" ht="51">
      <c r="A31" s="473">
        <v>24</v>
      </c>
      <c r="B31" s="474" t="s">
        <v>72</v>
      </c>
      <c r="C31" s="283" t="s">
        <v>67</v>
      </c>
      <c r="D31" s="283">
        <v>216</v>
      </c>
      <c r="E31" s="283">
        <v>425</v>
      </c>
      <c r="F31" s="506">
        <f t="shared" si="4"/>
        <v>91800</v>
      </c>
      <c r="G31" s="560">
        <v>0</v>
      </c>
      <c r="H31" s="283">
        <f t="shared" si="6"/>
        <v>0</v>
      </c>
      <c r="I31" s="474">
        <v>0</v>
      </c>
      <c r="J31" s="504">
        <v>0</v>
      </c>
      <c r="K31" s="505">
        <f t="shared" si="5"/>
        <v>0</v>
      </c>
      <c r="L31" s="524"/>
    </row>
    <row r="32" spans="1:12" s="284" customFormat="1" ht="38.25">
      <c r="A32" s="473">
        <v>25</v>
      </c>
      <c r="B32" s="474" t="s">
        <v>73</v>
      </c>
      <c r="C32" s="283" t="s">
        <v>67</v>
      </c>
      <c r="D32" s="283">
        <v>5411</v>
      </c>
      <c r="E32" s="283">
        <v>8.5</v>
      </c>
      <c r="F32" s="506">
        <f t="shared" si="4"/>
        <v>45993.5</v>
      </c>
      <c r="G32" s="560">
        <v>411</v>
      </c>
      <c r="H32" s="283">
        <f t="shared" si="6"/>
        <v>-188</v>
      </c>
      <c r="I32" s="474">
        <v>223</v>
      </c>
      <c r="J32" s="504">
        <v>0.75</v>
      </c>
      <c r="K32" s="505">
        <f t="shared" si="5"/>
        <v>1421.625</v>
      </c>
      <c r="L32" s="524"/>
    </row>
    <row r="33" spans="1:17" s="284" customFormat="1">
      <c r="A33" s="473"/>
      <c r="B33" s="474" t="s">
        <v>543</v>
      </c>
      <c r="C33" s="283"/>
      <c r="D33" s="283"/>
      <c r="E33" s="283"/>
      <c r="F33" s="506"/>
      <c r="G33" s="560">
        <v>0</v>
      </c>
      <c r="H33" s="283">
        <f t="shared" si="6"/>
        <v>187</v>
      </c>
      <c r="I33" s="474">
        <v>187</v>
      </c>
      <c r="J33" s="504">
        <v>0.75</v>
      </c>
      <c r="K33" s="505">
        <f>J33*I33*E32</f>
        <v>1192.125</v>
      </c>
      <c r="L33" s="524"/>
    </row>
    <row r="34" spans="1:17" s="284" customFormat="1" ht="40.5" customHeight="1" thickBot="1">
      <c r="A34" s="473">
        <v>26</v>
      </c>
      <c r="B34" s="474" t="s">
        <v>77</v>
      </c>
      <c r="C34" s="283" t="s">
        <v>139</v>
      </c>
      <c r="D34" s="283">
        <v>150</v>
      </c>
      <c r="E34" s="283">
        <v>346.5</v>
      </c>
      <c r="F34" s="506">
        <f t="shared" si="4"/>
        <v>51975</v>
      </c>
      <c r="G34" s="560">
        <v>208</v>
      </c>
      <c r="H34" s="283">
        <f t="shared" si="6"/>
        <v>0</v>
      </c>
      <c r="I34" s="474">
        <v>208</v>
      </c>
      <c r="J34" s="504">
        <v>1</v>
      </c>
      <c r="K34" s="505">
        <f t="shared" si="5"/>
        <v>72072</v>
      </c>
      <c r="L34" s="524"/>
    </row>
    <row r="35" spans="1:17" ht="24.95" customHeight="1" thickTop="1" thickBot="1">
      <c r="A35" s="868" t="s">
        <v>150</v>
      </c>
      <c r="B35" s="869"/>
      <c r="C35" s="869"/>
      <c r="D35" s="333"/>
      <c r="E35" s="333"/>
      <c r="F35" s="359">
        <f>SUM(F7:F28)</f>
        <v>949768.91</v>
      </c>
      <c r="G35" s="333"/>
      <c r="H35" s="333"/>
      <c r="I35" s="333"/>
      <c r="J35" s="334"/>
      <c r="K35" s="359">
        <f>SUM(K7:K34)</f>
        <v>617650.81499999994</v>
      </c>
      <c r="L35" s="604"/>
      <c r="M35" s="52"/>
    </row>
    <row r="36" spans="1:17" s="25" customFormat="1" ht="16.5" thickTop="1">
      <c r="A36" s="36"/>
      <c r="B36" s="47" t="s">
        <v>688</v>
      </c>
      <c r="C36" s="24"/>
      <c r="D36" s="24"/>
      <c r="E36" s="24"/>
      <c r="F36" s="24"/>
      <c r="G36" s="24"/>
      <c r="H36" s="24"/>
      <c r="I36" s="24"/>
      <c r="K36" s="864" t="s">
        <v>688</v>
      </c>
      <c r="L36" s="864"/>
    </row>
    <row r="37" spans="1:17">
      <c r="B37" s="54" t="s">
        <v>951</v>
      </c>
      <c r="K37" s="865" t="s">
        <v>624</v>
      </c>
      <c r="L37" s="865"/>
    </row>
    <row r="38" spans="1:17" ht="21" customHeight="1">
      <c r="K38" s="870"/>
      <c r="L38" s="870"/>
    </row>
    <row r="39" spans="1:17" ht="15.75">
      <c r="B39" s="47" t="s">
        <v>151</v>
      </c>
      <c r="K39" s="864" t="s">
        <v>151</v>
      </c>
      <c r="L39" s="864"/>
    </row>
    <row r="40" spans="1:17">
      <c r="B40" s="54" t="s">
        <v>297</v>
      </c>
      <c r="K40" s="865" t="s">
        <v>625</v>
      </c>
      <c r="L40" s="865"/>
    </row>
    <row r="43" spans="1:17" ht="13.5" thickBot="1"/>
    <row r="44" spans="1:17" ht="27" customHeight="1" thickTop="1" thickBot="1">
      <c r="A44" s="335"/>
      <c r="B44" s="660"/>
      <c r="C44" s="660"/>
      <c r="D44" s="660"/>
      <c r="E44" s="660"/>
      <c r="F44" s="663">
        <f>F35</f>
        <v>949768.91</v>
      </c>
      <c r="G44" s="662"/>
      <c r="H44" s="662"/>
      <c r="I44" s="662"/>
      <c r="J44" s="662"/>
      <c r="K44" s="663">
        <f>K35</f>
        <v>617650.81499999994</v>
      </c>
      <c r="L44" s="661"/>
    </row>
    <row r="45" spans="1:17" ht="14.25" thickTop="1" thickBot="1">
      <c r="A45" s="871" t="s">
        <v>691</v>
      </c>
      <c r="B45" s="873" t="s">
        <v>467</v>
      </c>
      <c r="C45" s="875" t="s">
        <v>468</v>
      </c>
      <c r="D45" s="876"/>
      <c r="E45" s="876"/>
      <c r="F45" s="876"/>
      <c r="G45" s="877" t="s">
        <v>48</v>
      </c>
      <c r="H45" s="876"/>
      <c r="I45" s="876"/>
      <c r="J45" s="876"/>
      <c r="K45" s="876"/>
      <c r="L45" s="876"/>
    </row>
    <row r="46" spans="1:17" ht="27" thickTop="1" thickBot="1">
      <c r="A46" s="872"/>
      <c r="B46" s="874"/>
      <c r="C46" s="605" t="s">
        <v>245</v>
      </c>
      <c r="D46" s="606" t="s">
        <v>466</v>
      </c>
      <c r="E46" s="606" t="s">
        <v>249</v>
      </c>
      <c r="F46" s="607" t="s">
        <v>244</v>
      </c>
      <c r="G46" s="605" t="s">
        <v>669</v>
      </c>
      <c r="H46" s="606" t="s">
        <v>670</v>
      </c>
      <c r="I46" s="606" t="s">
        <v>671</v>
      </c>
      <c r="J46" s="606" t="s">
        <v>693</v>
      </c>
      <c r="K46" s="608" t="s">
        <v>244</v>
      </c>
      <c r="L46" s="607" t="s">
        <v>694</v>
      </c>
      <c r="Q46" s="659" t="s">
        <v>555</v>
      </c>
    </row>
    <row r="47" spans="1:17" s="284" customFormat="1" ht="51.75" thickTop="1">
      <c r="A47" s="613">
        <v>27</v>
      </c>
      <c r="B47" s="623" t="s">
        <v>553</v>
      </c>
      <c r="C47" s="623" t="s">
        <v>139</v>
      </c>
      <c r="D47" s="623">
        <v>1215.6400000000001</v>
      </c>
      <c r="E47" s="623">
        <v>69.5</v>
      </c>
      <c r="F47" s="624">
        <f>E47*D47</f>
        <v>84486.98000000001</v>
      </c>
      <c r="G47" s="623">
        <v>1091.52</v>
      </c>
      <c r="H47" s="623">
        <f t="shared" ref="H47:H57" si="7">I47-G47</f>
        <v>43.830694375000803</v>
      </c>
      <c r="I47" s="626">
        <f>(O47)-Q47*1.25</f>
        <v>1135.3506943750008</v>
      </c>
      <c r="J47" s="625">
        <v>1</v>
      </c>
      <c r="K47" s="626">
        <f t="shared" ref="K47:K57" si="8">J47*I47*E47</f>
        <v>78906.873259062559</v>
      </c>
      <c r="L47" s="624"/>
      <c r="O47" s="284">
        <v>3960.3506943750008</v>
      </c>
      <c r="Q47" s="284">
        <v>2260</v>
      </c>
    </row>
    <row r="48" spans="1:17" s="284" customFormat="1" ht="51.75" customHeight="1">
      <c r="A48" s="417">
        <v>28</v>
      </c>
      <c r="B48" s="623" t="s">
        <v>554</v>
      </c>
      <c r="C48" s="623" t="s">
        <v>139</v>
      </c>
      <c r="D48" s="623">
        <v>427.92</v>
      </c>
      <c r="E48" s="623">
        <v>112</v>
      </c>
      <c r="F48" s="624">
        <f>E48*D48</f>
        <v>47927.040000000001</v>
      </c>
      <c r="G48" s="623">
        <v>361.04</v>
      </c>
      <c r="H48" s="623">
        <f t="shared" si="7"/>
        <v>0</v>
      </c>
      <c r="I48" s="626">
        <f>(O48)-Q48*1.25</f>
        <v>361.03999999999996</v>
      </c>
      <c r="J48" s="625">
        <v>1</v>
      </c>
      <c r="K48" s="626">
        <f t="shared" si="8"/>
        <v>40436.479999999996</v>
      </c>
      <c r="L48" s="506"/>
      <c r="O48" s="284">
        <v>1523.54</v>
      </c>
      <c r="Q48" s="284">
        <v>930</v>
      </c>
    </row>
    <row r="49" spans="1:12" s="284" customFormat="1" ht="24" customHeight="1">
      <c r="A49" s="417">
        <v>29</v>
      </c>
      <c r="B49" s="283" t="s">
        <v>183</v>
      </c>
      <c r="C49" s="283" t="s">
        <v>70</v>
      </c>
      <c r="D49" s="283">
        <v>1</v>
      </c>
      <c r="E49" s="283">
        <v>36943.49</v>
      </c>
      <c r="F49" s="506">
        <f>D49*E49</f>
        <v>36943.49</v>
      </c>
      <c r="G49" s="626">
        <v>1</v>
      </c>
      <c r="H49" s="623">
        <f t="shared" si="7"/>
        <v>0</v>
      </c>
      <c r="I49" s="626">
        <v>1</v>
      </c>
      <c r="J49" s="504">
        <v>1</v>
      </c>
      <c r="K49" s="626">
        <f t="shared" si="8"/>
        <v>36943.49</v>
      </c>
      <c r="L49" s="506"/>
    </row>
    <row r="50" spans="1:12" s="284" customFormat="1" ht="25.5">
      <c r="A50" s="417">
        <v>30</v>
      </c>
      <c r="B50" s="283" t="s">
        <v>503</v>
      </c>
      <c r="C50" s="283" t="s">
        <v>67</v>
      </c>
      <c r="D50" s="283">
        <v>300</v>
      </c>
      <c r="E50" s="283">
        <v>215</v>
      </c>
      <c r="F50" s="506">
        <f>D50*E50</f>
        <v>64500</v>
      </c>
      <c r="G50" s="283">
        <v>0</v>
      </c>
      <c r="H50" s="623">
        <f t="shared" si="7"/>
        <v>0</v>
      </c>
      <c r="I50" s="283">
        <v>0</v>
      </c>
      <c r="J50" s="504">
        <v>1</v>
      </c>
      <c r="K50" s="626">
        <f t="shared" si="8"/>
        <v>0</v>
      </c>
      <c r="L50" s="506"/>
    </row>
    <row r="51" spans="1:12" s="284" customFormat="1" ht="38.25">
      <c r="A51" s="417">
        <v>31</v>
      </c>
      <c r="B51" s="283" t="s">
        <v>540</v>
      </c>
      <c r="C51" s="283" t="s">
        <v>70</v>
      </c>
      <c r="D51" s="283">
        <v>1</v>
      </c>
      <c r="E51" s="283">
        <v>840</v>
      </c>
      <c r="F51" s="506">
        <f t="shared" ref="F51:F57" si="9">E51*D51</f>
        <v>840</v>
      </c>
      <c r="G51" s="283">
        <v>1</v>
      </c>
      <c r="H51" s="623">
        <f t="shared" si="7"/>
        <v>0</v>
      </c>
      <c r="I51" s="283">
        <v>1</v>
      </c>
      <c r="J51" s="504">
        <v>1</v>
      </c>
      <c r="K51" s="626">
        <f t="shared" si="8"/>
        <v>840</v>
      </c>
      <c r="L51" s="506"/>
    </row>
    <row r="52" spans="1:12" s="284" customFormat="1" ht="25.5">
      <c r="A52" s="417">
        <v>32</v>
      </c>
      <c r="B52" s="283" t="s">
        <v>541</v>
      </c>
      <c r="C52" s="283" t="s">
        <v>67</v>
      </c>
      <c r="D52" s="283">
        <v>48</v>
      </c>
      <c r="E52" s="283">
        <v>110</v>
      </c>
      <c r="F52" s="506">
        <f t="shared" si="9"/>
        <v>5280</v>
      </c>
      <c r="G52" s="283">
        <v>48</v>
      </c>
      <c r="H52" s="623">
        <f t="shared" si="7"/>
        <v>0</v>
      </c>
      <c r="I52" s="283">
        <v>48</v>
      </c>
      <c r="J52" s="504">
        <v>1</v>
      </c>
      <c r="K52" s="626">
        <f t="shared" si="8"/>
        <v>5280</v>
      </c>
      <c r="L52" s="506"/>
    </row>
    <row r="53" spans="1:12" ht="63.75">
      <c r="A53" s="417">
        <v>33</v>
      </c>
      <c r="B53" s="283" t="s">
        <v>504</v>
      </c>
      <c r="C53" s="283" t="s">
        <v>70</v>
      </c>
      <c r="D53" s="283">
        <v>1</v>
      </c>
      <c r="E53" s="283">
        <v>840</v>
      </c>
      <c r="F53" s="506">
        <f t="shared" si="9"/>
        <v>840</v>
      </c>
      <c r="G53" s="283">
        <v>0</v>
      </c>
      <c r="H53" s="623">
        <f t="shared" si="7"/>
        <v>1</v>
      </c>
      <c r="I53" s="283">
        <v>1</v>
      </c>
      <c r="J53" s="504">
        <v>1</v>
      </c>
      <c r="K53" s="626">
        <f t="shared" si="8"/>
        <v>840</v>
      </c>
      <c r="L53" s="603"/>
    </row>
    <row r="54" spans="1:12" ht="25.5">
      <c r="A54" s="417">
        <v>34</v>
      </c>
      <c r="B54" s="474" t="s">
        <v>505</v>
      </c>
      <c r="C54" s="283" t="s">
        <v>70</v>
      </c>
      <c r="D54" s="283">
        <v>1</v>
      </c>
      <c r="E54" s="283">
        <v>420</v>
      </c>
      <c r="F54" s="506">
        <f t="shared" si="9"/>
        <v>420</v>
      </c>
      <c r="G54" s="283">
        <v>0</v>
      </c>
      <c r="H54" s="623">
        <f t="shared" si="7"/>
        <v>1</v>
      </c>
      <c r="I54" s="283">
        <v>1</v>
      </c>
      <c r="J54" s="504">
        <v>1</v>
      </c>
      <c r="K54" s="626">
        <f t="shared" si="8"/>
        <v>420</v>
      </c>
      <c r="L54" s="603"/>
    </row>
    <row r="55" spans="1:12" ht="38.25">
      <c r="A55" s="417">
        <v>35</v>
      </c>
      <c r="B55" s="474" t="s">
        <v>506</v>
      </c>
      <c r="C55" s="283" t="s">
        <v>70</v>
      </c>
      <c r="D55" s="283">
        <v>8</v>
      </c>
      <c r="E55" s="283">
        <v>250</v>
      </c>
      <c r="F55" s="506">
        <f t="shared" si="9"/>
        <v>2000</v>
      </c>
      <c r="G55" s="283">
        <v>0</v>
      </c>
      <c r="H55" s="623">
        <f t="shared" si="7"/>
        <v>8</v>
      </c>
      <c r="I55" s="283">
        <v>8</v>
      </c>
      <c r="J55" s="504">
        <v>1</v>
      </c>
      <c r="K55" s="626">
        <f t="shared" si="8"/>
        <v>2000</v>
      </c>
      <c r="L55" s="603"/>
    </row>
    <row r="56" spans="1:12" ht="76.5">
      <c r="A56" s="417">
        <v>37</v>
      </c>
      <c r="B56" s="474" t="s">
        <v>507</v>
      </c>
      <c r="C56" s="283" t="s">
        <v>140</v>
      </c>
      <c r="D56" s="283">
        <v>570</v>
      </c>
      <c r="E56" s="283">
        <v>21</v>
      </c>
      <c r="F56" s="506">
        <f t="shared" si="9"/>
        <v>11970</v>
      </c>
      <c r="G56" s="283">
        <v>0</v>
      </c>
      <c r="H56" s="623">
        <f t="shared" si="7"/>
        <v>570</v>
      </c>
      <c r="I56" s="283">
        <v>570</v>
      </c>
      <c r="J56" s="504">
        <v>1</v>
      </c>
      <c r="K56" s="626">
        <f t="shared" si="8"/>
        <v>11970</v>
      </c>
      <c r="L56" s="603"/>
    </row>
    <row r="57" spans="1:12" ht="76.5">
      <c r="A57" s="417">
        <v>38</v>
      </c>
      <c r="B57" s="474" t="s">
        <v>508</v>
      </c>
      <c r="C57" s="283" t="s">
        <v>139</v>
      </c>
      <c r="D57" s="283">
        <v>2.2200000000000002</v>
      </c>
      <c r="E57" s="283">
        <v>750</v>
      </c>
      <c r="F57" s="506">
        <f t="shared" si="9"/>
        <v>1665.0000000000002</v>
      </c>
      <c r="G57" s="283">
        <v>0</v>
      </c>
      <c r="H57" s="623">
        <f t="shared" si="7"/>
        <v>2.2200000000000002</v>
      </c>
      <c r="I57" s="283">
        <v>2.2200000000000002</v>
      </c>
      <c r="J57" s="504">
        <v>1</v>
      </c>
      <c r="K57" s="626">
        <f t="shared" si="8"/>
        <v>1665.0000000000002</v>
      </c>
      <c r="L57" s="603"/>
    </row>
    <row r="58" spans="1:12" ht="25.5">
      <c r="A58" s="417">
        <v>39</v>
      </c>
      <c r="B58" s="474" t="s">
        <v>509</v>
      </c>
      <c r="C58" s="474" t="s">
        <v>70</v>
      </c>
      <c r="D58" s="283">
        <v>1</v>
      </c>
      <c r="E58" s="283">
        <v>410</v>
      </c>
      <c r="F58" s="506">
        <f t="shared" ref="F58:F66" si="10">E58*D58</f>
        <v>410</v>
      </c>
      <c r="G58" s="283">
        <v>0</v>
      </c>
      <c r="H58" s="623">
        <f t="shared" ref="H58:H66" si="11">I58-G58</f>
        <v>1</v>
      </c>
      <c r="I58" s="283">
        <v>1</v>
      </c>
      <c r="J58" s="504">
        <v>1</v>
      </c>
      <c r="K58" s="626">
        <f t="shared" ref="K58:K66" si="12">J58*I58*E58</f>
        <v>410</v>
      </c>
      <c r="L58" s="603"/>
    </row>
    <row r="59" spans="1:12" ht="25.5">
      <c r="A59" s="417">
        <v>40</v>
      </c>
      <c r="B59" s="474" t="s">
        <v>510</v>
      </c>
      <c r="C59" s="474" t="s">
        <v>70</v>
      </c>
      <c r="D59" s="283">
        <v>1</v>
      </c>
      <c r="E59" s="283">
        <v>700</v>
      </c>
      <c r="F59" s="506">
        <f t="shared" si="10"/>
        <v>700</v>
      </c>
      <c r="G59" s="283">
        <v>0</v>
      </c>
      <c r="H59" s="623">
        <f t="shared" si="11"/>
        <v>1</v>
      </c>
      <c r="I59" s="283">
        <v>1</v>
      </c>
      <c r="J59" s="504">
        <v>1</v>
      </c>
      <c r="K59" s="626">
        <f t="shared" si="12"/>
        <v>700</v>
      </c>
      <c r="L59" s="603"/>
    </row>
    <row r="60" spans="1:12" ht="38.25">
      <c r="A60" s="417">
        <v>41</v>
      </c>
      <c r="B60" s="474" t="s">
        <v>511</v>
      </c>
      <c r="C60" s="474" t="s">
        <v>70</v>
      </c>
      <c r="D60" s="283">
        <v>1</v>
      </c>
      <c r="E60" s="283">
        <v>630</v>
      </c>
      <c r="F60" s="506">
        <f t="shared" si="10"/>
        <v>630</v>
      </c>
      <c r="G60" s="283">
        <v>0</v>
      </c>
      <c r="H60" s="623">
        <f t="shared" si="11"/>
        <v>1</v>
      </c>
      <c r="I60" s="283">
        <v>1</v>
      </c>
      <c r="J60" s="504">
        <v>1</v>
      </c>
      <c r="K60" s="626">
        <f t="shared" si="12"/>
        <v>630</v>
      </c>
      <c r="L60" s="603"/>
    </row>
    <row r="61" spans="1:12" ht="38.25">
      <c r="A61" s="417">
        <v>42</v>
      </c>
      <c r="B61" s="474" t="s">
        <v>512</v>
      </c>
      <c r="C61" s="474" t="s">
        <v>70</v>
      </c>
      <c r="D61" s="283">
        <v>1</v>
      </c>
      <c r="E61" s="283">
        <v>840</v>
      </c>
      <c r="F61" s="506">
        <f t="shared" si="10"/>
        <v>840</v>
      </c>
      <c r="G61" s="283">
        <v>0</v>
      </c>
      <c r="H61" s="623">
        <f t="shared" si="11"/>
        <v>1</v>
      </c>
      <c r="I61" s="283">
        <v>1</v>
      </c>
      <c r="J61" s="504">
        <v>1</v>
      </c>
      <c r="K61" s="626">
        <f t="shared" si="12"/>
        <v>840</v>
      </c>
      <c r="L61" s="603"/>
    </row>
    <row r="62" spans="1:12" ht="51">
      <c r="A62" s="417">
        <v>43</v>
      </c>
      <c r="B62" s="474" t="s">
        <v>513</v>
      </c>
      <c r="C62" s="474" t="s">
        <v>70</v>
      </c>
      <c r="D62" s="283">
        <v>1</v>
      </c>
      <c r="E62" s="283">
        <v>3500</v>
      </c>
      <c r="F62" s="506">
        <f t="shared" si="10"/>
        <v>3500</v>
      </c>
      <c r="G62" s="283">
        <v>0</v>
      </c>
      <c r="H62" s="623">
        <f t="shared" si="11"/>
        <v>1</v>
      </c>
      <c r="I62" s="283">
        <v>1</v>
      </c>
      <c r="J62" s="504">
        <v>1</v>
      </c>
      <c r="K62" s="626">
        <f t="shared" si="12"/>
        <v>3500</v>
      </c>
      <c r="L62" s="603"/>
    </row>
    <row r="63" spans="1:12" ht="51">
      <c r="A63" s="417">
        <v>44</v>
      </c>
      <c r="B63" s="474" t="s">
        <v>514</v>
      </c>
      <c r="C63" s="474" t="s">
        <v>70</v>
      </c>
      <c r="D63" s="283">
        <v>1</v>
      </c>
      <c r="E63" s="283">
        <v>4100</v>
      </c>
      <c r="F63" s="506">
        <f>E63*D63</f>
        <v>4100</v>
      </c>
      <c r="G63" s="283">
        <v>0</v>
      </c>
      <c r="H63" s="623">
        <f t="shared" si="11"/>
        <v>1</v>
      </c>
      <c r="I63" s="283">
        <v>1</v>
      </c>
      <c r="J63" s="504">
        <v>1</v>
      </c>
      <c r="K63" s="626">
        <f t="shared" si="12"/>
        <v>4100</v>
      </c>
      <c r="L63" s="603"/>
    </row>
    <row r="64" spans="1:12" ht="51">
      <c r="A64" s="417">
        <v>45</v>
      </c>
      <c r="B64" s="474" t="s">
        <v>515</v>
      </c>
      <c r="C64" s="474" t="s">
        <v>70</v>
      </c>
      <c r="D64" s="283">
        <v>1</v>
      </c>
      <c r="E64" s="283">
        <v>3900</v>
      </c>
      <c r="F64" s="506">
        <f>E64*D64</f>
        <v>3900</v>
      </c>
      <c r="G64" s="283">
        <v>0</v>
      </c>
      <c r="H64" s="623">
        <f t="shared" si="11"/>
        <v>1</v>
      </c>
      <c r="I64" s="283">
        <v>1</v>
      </c>
      <c r="J64" s="504">
        <v>1</v>
      </c>
      <c r="K64" s="626">
        <f t="shared" si="12"/>
        <v>3900</v>
      </c>
      <c r="L64" s="603"/>
    </row>
    <row r="65" spans="1:12" ht="51">
      <c r="A65" s="417">
        <v>46</v>
      </c>
      <c r="B65" s="474" t="s">
        <v>516</v>
      </c>
      <c r="C65" s="474" t="s">
        <v>70</v>
      </c>
      <c r="D65" s="283">
        <v>1</v>
      </c>
      <c r="E65" s="283">
        <v>4500</v>
      </c>
      <c r="F65" s="506">
        <f t="shared" si="10"/>
        <v>4500</v>
      </c>
      <c r="G65" s="283">
        <v>0</v>
      </c>
      <c r="H65" s="623">
        <f t="shared" si="11"/>
        <v>1</v>
      </c>
      <c r="I65" s="283">
        <v>1</v>
      </c>
      <c r="J65" s="504">
        <v>1</v>
      </c>
      <c r="K65" s="626">
        <f t="shared" si="12"/>
        <v>4500</v>
      </c>
      <c r="L65" s="603"/>
    </row>
    <row r="66" spans="1:12" ht="51">
      <c r="A66" s="417">
        <v>47</v>
      </c>
      <c r="B66" s="474" t="s">
        <v>517</v>
      </c>
      <c r="C66" s="474" t="s">
        <v>70</v>
      </c>
      <c r="D66" s="283">
        <v>1</v>
      </c>
      <c r="E66" s="283">
        <v>3750</v>
      </c>
      <c r="F66" s="506">
        <f t="shared" si="10"/>
        <v>3750</v>
      </c>
      <c r="G66" s="283">
        <v>0</v>
      </c>
      <c r="H66" s="623">
        <f t="shared" si="11"/>
        <v>1</v>
      </c>
      <c r="I66" s="283">
        <v>1</v>
      </c>
      <c r="J66" s="504">
        <v>1</v>
      </c>
      <c r="K66" s="626">
        <f t="shared" si="12"/>
        <v>3750</v>
      </c>
      <c r="L66" s="603"/>
    </row>
    <row r="67" spans="1:12" ht="20.100000000000001" customHeight="1">
      <c r="A67" s="417">
        <v>48</v>
      </c>
      <c r="B67" s="474"/>
      <c r="C67" s="474"/>
      <c r="D67" s="474"/>
      <c r="E67" s="474"/>
      <c r="F67" s="524"/>
      <c r="G67" s="560"/>
      <c r="H67" s="474"/>
      <c r="I67" s="474"/>
      <c r="J67" s="628"/>
      <c r="K67" s="629"/>
      <c r="L67" s="603"/>
    </row>
    <row r="68" spans="1:12" ht="20.100000000000001" customHeight="1">
      <c r="A68" s="417">
        <v>48</v>
      </c>
      <c r="B68" s="474"/>
      <c r="C68" s="474"/>
      <c r="D68" s="474"/>
      <c r="E68" s="474"/>
      <c r="F68" s="524"/>
      <c r="G68" s="560"/>
      <c r="H68" s="474"/>
      <c r="I68" s="474"/>
      <c r="J68" s="628"/>
      <c r="K68" s="629"/>
      <c r="L68" s="603"/>
    </row>
    <row r="69" spans="1:12" ht="20.100000000000001" customHeight="1">
      <c r="A69" s="417">
        <v>49</v>
      </c>
      <c r="B69" s="474"/>
      <c r="C69" s="474"/>
      <c r="D69" s="474"/>
      <c r="E69" s="474"/>
      <c r="F69" s="524"/>
      <c r="G69" s="560"/>
      <c r="H69" s="474"/>
      <c r="I69" s="474"/>
      <c r="J69" s="628"/>
      <c r="K69" s="629"/>
      <c r="L69" s="603"/>
    </row>
    <row r="70" spans="1:12" ht="20.100000000000001" customHeight="1">
      <c r="A70" s="417">
        <v>50</v>
      </c>
      <c r="B70" s="474"/>
      <c r="C70" s="474"/>
      <c r="D70" s="474"/>
      <c r="E70" s="474"/>
      <c r="F70" s="524"/>
      <c r="G70" s="474"/>
      <c r="H70" s="474"/>
      <c r="I70" s="474"/>
      <c r="J70" s="628"/>
      <c r="K70" s="629"/>
      <c r="L70" s="603"/>
    </row>
    <row r="71" spans="1:12" ht="20.100000000000001" customHeight="1">
      <c r="A71" s="417">
        <v>51</v>
      </c>
      <c r="B71" s="474"/>
      <c r="C71" s="474"/>
      <c r="D71" s="474"/>
      <c r="E71" s="474"/>
      <c r="F71" s="524"/>
      <c r="G71" s="560"/>
      <c r="H71" s="283"/>
      <c r="I71" s="629"/>
      <c r="J71" s="504"/>
      <c r="K71" s="505"/>
      <c r="L71" s="603"/>
    </row>
    <row r="72" spans="1:12" ht="20.100000000000001" customHeight="1">
      <c r="A72" s="417">
        <v>52</v>
      </c>
      <c r="B72" s="283"/>
      <c r="C72" s="283"/>
      <c r="D72" s="283"/>
      <c r="E72" s="283"/>
      <c r="F72" s="506"/>
      <c r="G72" s="627"/>
      <c r="H72" s="283"/>
      <c r="I72" s="505"/>
      <c r="J72" s="504"/>
      <c r="K72" s="505"/>
      <c r="L72" s="603"/>
    </row>
    <row r="73" spans="1:12" ht="20.100000000000001" customHeight="1" thickBot="1">
      <c r="A73" s="417">
        <v>53</v>
      </c>
      <c r="B73" s="474"/>
      <c r="C73" s="283"/>
      <c r="D73" s="283"/>
      <c r="E73" s="283"/>
      <c r="F73" s="506"/>
      <c r="G73" s="560"/>
      <c r="H73" s="283"/>
      <c r="I73" s="474"/>
      <c r="J73" s="504"/>
      <c r="K73" s="505"/>
      <c r="L73" s="603"/>
    </row>
    <row r="74" spans="1:12" ht="25.5" customHeight="1" thickTop="1" thickBot="1">
      <c r="A74" s="868" t="s">
        <v>150</v>
      </c>
      <c r="B74" s="869"/>
      <c r="C74" s="869"/>
      <c r="D74" s="333"/>
      <c r="E74" s="866">
        <f>SUM(F44:F73)</f>
        <v>1228971.42</v>
      </c>
      <c r="F74" s="867"/>
      <c r="G74" s="333"/>
      <c r="H74" s="333"/>
      <c r="I74" s="333"/>
      <c r="J74" s="334"/>
      <c r="K74" s="359">
        <f>SUM(K44:K73)</f>
        <v>819282.65825906245</v>
      </c>
      <c r="L74" s="604"/>
    </row>
    <row r="75" spans="1:12" ht="16.5" thickTop="1">
      <c r="A75" s="36"/>
      <c r="B75" s="47" t="s">
        <v>688</v>
      </c>
      <c r="C75" s="24"/>
      <c r="D75" s="24"/>
      <c r="E75" s="24"/>
      <c r="F75" s="24"/>
      <c r="G75" s="24"/>
      <c r="H75" s="24"/>
      <c r="I75" s="24"/>
      <c r="J75" s="25"/>
      <c r="K75" s="864" t="s">
        <v>688</v>
      </c>
      <c r="L75" s="864"/>
    </row>
    <row r="76" spans="1:12">
      <c r="B76" s="54" t="s">
        <v>951</v>
      </c>
      <c r="K76" s="865" t="s">
        <v>624</v>
      </c>
      <c r="L76" s="865"/>
    </row>
    <row r="77" spans="1:12">
      <c r="K77" s="870"/>
      <c r="L77" s="870"/>
    </row>
    <row r="78" spans="1:12" ht="15.75">
      <c r="B78" s="47" t="s">
        <v>151</v>
      </c>
      <c r="K78" s="864" t="s">
        <v>151</v>
      </c>
      <c r="L78" s="864"/>
    </row>
    <row r="79" spans="1:12">
      <c r="B79" s="54" t="s">
        <v>297</v>
      </c>
      <c r="K79" s="865" t="s">
        <v>625</v>
      </c>
      <c r="L79" s="865"/>
    </row>
  </sheetData>
  <mergeCells count="22">
    <mergeCell ref="A4:L4"/>
    <mergeCell ref="K36:L36"/>
    <mergeCell ref="K37:L37"/>
    <mergeCell ref="B5:B6"/>
    <mergeCell ref="A35:C35"/>
    <mergeCell ref="A5:A6"/>
    <mergeCell ref="C5:F5"/>
    <mergeCell ref="G5:L5"/>
    <mergeCell ref="K38:L38"/>
    <mergeCell ref="K39:L39"/>
    <mergeCell ref="K40:L40"/>
    <mergeCell ref="A45:A46"/>
    <mergeCell ref="B45:B46"/>
    <mergeCell ref="C45:F45"/>
    <mergeCell ref="G45:L45"/>
    <mergeCell ref="K78:L78"/>
    <mergeCell ref="K79:L79"/>
    <mergeCell ref="E74:F74"/>
    <mergeCell ref="A74:C74"/>
    <mergeCell ref="K75:L75"/>
    <mergeCell ref="K76:L76"/>
    <mergeCell ref="K77:L77"/>
  </mergeCells>
  <phoneticPr fontId="12" type="noConversion"/>
  <printOptions horizontalCentered="1"/>
  <pageMargins left="0.15" right="0.27" top="0.14000000000000001" bottom="0.44" header="0.51181102362204722" footer="0.51181102362204722"/>
  <pageSetup paperSize="9" scale="62" orientation="portrait" horizontalDpi="4294967295" r:id="rId1"/>
  <headerFooter alignWithMargins="0">
    <oddHeader>&amp;L&amp;D</oddHeader>
  </headerFooter>
  <rowBreaks count="1" manualBreakCount="1">
    <brk id="42" max="11" man="1"/>
  </rowBreaks>
  <drawing r:id="rId2"/>
  <legacyDrawing r:id="rId3"/>
  <oleObjects>
    <mc:AlternateContent xmlns:mc="http://schemas.openxmlformats.org/markup-compatibility/2006">
      <mc:Choice Requires="x14">
        <oleObject progId="StaticMetafile" shapeId="5122" r:id="rId4">
          <objectPr defaultSize="0" autoPict="0" r:id="rId5">
            <anchor moveWithCells="1" sizeWithCells="1">
              <from>
                <xdr:col>9</xdr:col>
                <xdr:colOff>476250</xdr:colOff>
                <xdr:row>0</xdr:row>
                <xdr:rowOff>38100</xdr:rowOff>
              </from>
              <to>
                <xdr:col>10</xdr:col>
                <xdr:colOff>666750</xdr:colOff>
                <xdr:row>2</xdr:row>
                <xdr:rowOff>95250</xdr:rowOff>
              </to>
            </anchor>
          </objectPr>
        </oleObject>
      </mc:Choice>
      <mc:Fallback>
        <oleObject progId="StaticMetafile" shapeId="5122"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64"/>
  <sheetViews>
    <sheetView rightToLeft="1" topLeftCell="C1" zoomScaleNormal="100" zoomScaleSheetLayoutView="100" workbookViewId="0">
      <selection activeCell="E160" sqref="E160"/>
    </sheetView>
  </sheetViews>
  <sheetFormatPr defaultRowHeight="12.75"/>
  <cols>
    <col min="1" max="1" width="5.85546875" style="35" customWidth="1"/>
    <col min="2" max="2" width="25.28515625" style="35" customWidth="1"/>
    <col min="3" max="3" width="9" style="35" customWidth="1"/>
    <col min="4" max="6" width="9.5703125" style="35" bestFit="1" customWidth="1"/>
    <col min="7" max="7" width="10.5703125" style="35" bestFit="1" customWidth="1"/>
    <col min="8" max="8" width="7.140625" style="35" customWidth="1"/>
    <col min="9" max="9" width="17.85546875" style="35" customWidth="1"/>
    <col min="10" max="16384" width="9.140625" style="35"/>
  </cols>
  <sheetData>
    <row r="1" spans="1:12" s="25" customFormat="1" ht="16.5" customHeight="1">
      <c r="A1" s="20" t="s">
        <v>661</v>
      </c>
      <c r="B1" s="21" t="s">
        <v>662</v>
      </c>
      <c r="C1" s="22"/>
      <c r="D1" s="23"/>
      <c r="E1" s="23"/>
      <c r="F1" s="23"/>
      <c r="G1" s="23"/>
      <c r="H1" s="23"/>
      <c r="I1" s="23"/>
    </row>
    <row r="2" spans="1:12" s="25" customFormat="1" ht="21.75" customHeight="1">
      <c r="A2" s="20" t="s">
        <v>663</v>
      </c>
      <c r="B2" s="26" t="str">
        <f>'E1'!C3</f>
        <v>(10 ) جاري</v>
      </c>
      <c r="C2" s="22"/>
      <c r="D2" s="23"/>
      <c r="E2" s="23"/>
      <c r="F2" s="23"/>
      <c r="G2" s="23"/>
      <c r="H2" s="23"/>
      <c r="I2" s="23"/>
    </row>
    <row r="3" spans="1:12" s="25" customFormat="1" ht="21.75" customHeight="1">
      <c r="A3" s="20" t="s">
        <v>664</v>
      </c>
      <c r="B3" s="27">
        <f>'E1'!C4</f>
        <v>39973</v>
      </c>
    </row>
    <row r="4" spans="1:12" ht="18.75">
      <c r="A4" s="878" t="s">
        <v>152</v>
      </c>
      <c r="B4" s="878"/>
      <c r="C4" s="878"/>
      <c r="D4" s="878"/>
      <c r="E4" s="878"/>
      <c r="F4" s="878"/>
      <c r="G4" s="878"/>
      <c r="H4" s="878"/>
      <c r="I4" s="878"/>
      <c r="J4" s="48"/>
      <c r="K4" s="48"/>
      <c r="L4" s="48"/>
    </row>
    <row r="5" spans="1:12" ht="13.5" thickBot="1"/>
    <row r="6" spans="1:12" ht="31.5" customHeight="1" thickTop="1">
      <c r="A6" s="883" t="s">
        <v>691</v>
      </c>
      <c r="B6" s="885" t="s">
        <v>692</v>
      </c>
      <c r="C6" s="885" t="s">
        <v>245</v>
      </c>
      <c r="D6" s="887" t="s">
        <v>246</v>
      </c>
      <c r="E6" s="888"/>
      <c r="F6" s="889"/>
      <c r="G6" s="885" t="s">
        <v>249</v>
      </c>
      <c r="H6" s="885" t="s">
        <v>693</v>
      </c>
      <c r="I6" s="890" t="s">
        <v>672</v>
      </c>
    </row>
    <row r="7" spans="1:12" ht="31.5" customHeight="1" thickBot="1">
      <c r="A7" s="884"/>
      <c r="B7" s="886"/>
      <c r="C7" s="886"/>
      <c r="D7" s="250" t="s">
        <v>669</v>
      </c>
      <c r="E7" s="250" t="s">
        <v>670</v>
      </c>
      <c r="F7" s="251" t="s">
        <v>671</v>
      </c>
      <c r="G7" s="886"/>
      <c r="H7" s="886"/>
      <c r="I7" s="891"/>
    </row>
    <row r="8" spans="1:12" s="284" customFormat="1" ht="24.95" customHeight="1" thickTop="1">
      <c r="A8" s="413">
        <v>1</v>
      </c>
      <c r="B8" s="414" t="s">
        <v>153</v>
      </c>
      <c r="C8" s="414" t="s">
        <v>154</v>
      </c>
      <c r="D8" s="630">
        <v>0</v>
      </c>
      <c r="E8" s="630">
        <f t="shared" ref="E8:E14" si="0">F8-D8</f>
        <v>0</v>
      </c>
      <c r="F8" s="630">
        <v>0</v>
      </c>
      <c r="G8" s="414">
        <v>660</v>
      </c>
      <c r="H8" s="415">
        <v>0.75</v>
      </c>
      <c r="I8" s="416">
        <f t="shared" ref="I8:I14" si="1">F8*G8*H8</f>
        <v>0</v>
      </c>
    </row>
    <row r="9" spans="1:12" s="284" customFormat="1" ht="24.95" customHeight="1">
      <c r="A9" s="417">
        <v>2</v>
      </c>
      <c r="B9" s="283" t="s">
        <v>155</v>
      </c>
      <c r="C9" s="283" t="s">
        <v>154</v>
      </c>
      <c r="D9" s="353">
        <v>0</v>
      </c>
      <c r="E9" s="353">
        <f t="shared" si="0"/>
        <v>0</v>
      </c>
      <c r="F9" s="353">
        <v>0</v>
      </c>
      <c r="G9" s="283">
        <v>310</v>
      </c>
      <c r="H9" s="418">
        <v>0.75</v>
      </c>
      <c r="I9" s="419">
        <f>H9*G9*F9</f>
        <v>0</v>
      </c>
    </row>
    <row r="10" spans="1:12" s="284" customFormat="1" ht="24.95" customHeight="1">
      <c r="A10" s="417">
        <v>3</v>
      </c>
      <c r="B10" s="283" t="s">
        <v>156</v>
      </c>
      <c r="C10" s="283" t="s">
        <v>154</v>
      </c>
      <c r="D10" s="353">
        <v>0</v>
      </c>
      <c r="E10" s="353">
        <f t="shared" si="0"/>
        <v>0</v>
      </c>
      <c r="F10" s="353">
        <v>0</v>
      </c>
      <c r="G10" s="283">
        <v>825</v>
      </c>
      <c r="H10" s="418">
        <v>0.75</v>
      </c>
      <c r="I10" s="419">
        <f t="shared" si="1"/>
        <v>0</v>
      </c>
    </row>
    <row r="11" spans="1:12" s="284" customFormat="1" ht="24.95" customHeight="1">
      <c r="A11" s="417">
        <v>4</v>
      </c>
      <c r="B11" s="283" t="s">
        <v>157</v>
      </c>
      <c r="C11" s="283" t="s">
        <v>154</v>
      </c>
      <c r="D11" s="353">
        <v>0</v>
      </c>
      <c r="E11" s="353">
        <f t="shared" si="0"/>
        <v>0</v>
      </c>
      <c r="F11" s="353">
        <v>0</v>
      </c>
      <c r="G11" s="283">
        <v>489</v>
      </c>
      <c r="H11" s="418">
        <v>0.75</v>
      </c>
      <c r="I11" s="419">
        <f t="shared" si="1"/>
        <v>0</v>
      </c>
    </row>
    <row r="12" spans="1:12" s="284" customFormat="1" ht="24.95" customHeight="1">
      <c r="A12" s="417">
        <v>5</v>
      </c>
      <c r="B12" s="283" t="s">
        <v>158</v>
      </c>
      <c r="C12" s="283" t="s">
        <v>154</v>
      </c>
      <c r="D12" s="353">
        <v>0</v>
      </c>
      <c r="E12" s="353">
        <f t="shared" si="0"/>
        <v>0</v>
      </c>
      <c r="F12" s="353">
        <v>0</v>
      </c>
      <c r="G12" s="283">
        <v>429</v>
      </c>
      <c r="H12" s="418">
        <v>0.75</v>
      </c>
      <c r="I12" s="419">
        <f t="shared" si="1"/>
        <v>0</v>
      </c>
    </row>
    <row r="13" spans="1:12" s="284" customFormat="1" ht="24.95" customHeight="1">
      <c r="A13" s="417">
        <v>6</v>
      </c>
      <c r="B13" s="283" t="s">
        <v>478</v>
      </c>
      <c r="C13" s="283" t="s">
        <v>479</v>
      </c>
      <c r="D13" s="353">
        <v>0</v>
      </c>
      <c r="E13" s="353">
        <f t="shared" si="0"/>
        <v>5</v>
      </c>
      <c r="F13" s="353">
        <v>5</v>
      </c>
      <c r="G13" s="283">
        <v>6250</v>
      </c>
      <c r="H13" s="418">
        <v>0.75</v>
      </c>
      <c r="I13" s="419">
        <f t="shared" si="1"/>
        <v>23437.5</v>
      </c>
    </row>
    <row r="14" spans="1:12" s="284" customFormat="1" ht="24.95" customHeight="1">
      <c r="A14" s="417">
        <v>7</v>
      </c>
      <c r="B14" s="283" t="s">
        <v>480</v>
      </c>
      <c r="C14" s="283" t="s">
        <v>67</v>
      </c>
      <c r="D14" s="353">
        <v>400</v>
      </c>
      <c r="E14" s="353">
        <f t="shared" si="0"/>
        <v>-400</v>
      </c>
      <c r="F14" s="353">
        <v>0</v>
      </c>
      <c r="G14" s="283">
        <v>230</v>
      </c>
      <c r="H14" s="418">
        <v>0.75</v>
      </c>
      <c r="I14" s="419">
        <f t="shared" si="1"/>
        <v>0</v>
      </c>
    </row>
    <row r="15" spans="1:12" s="284" customFormat="1" ht="45">
      <c r="A15" s="417">
        <v>8</v>
      </c>
      <c r="B15" s="691" t="s">
        <v>762</v>
      </c>
      <c r="C15" s="283" t="s">
        <v>140</v>
      </c>
      <c r="D15" s="353">
        <v>650</v>
      </c>
      <c r="E15" s="353">
        <f t="shared" ref="E15:E21" si="2">F15-D15</f>
        <v>-650</v>
      </c>
      <c r="F15" s="353">
        <v>0</v>
      </c>
      <c r="G15" s="283">
        <v>28.75</v>
      </c>
      <c r="H15" s="418">
        <v>0.5</v>
      </c>
      <c r="I15" s="419">
        <f t="shared" ref="I15:I21" si="3">F15*G15*H15</f>
        <v>0</v>
      </c>
    </row>
    <row r="16" spans="1:12" s="284" customFormat="1" ht="33.75">
      <c r="A16" s="417">
        <v>9</v>
      </c>
      <c r="B16" s="691" t="s">
        <v>74</v>
      </c>
      <c r="C16" s="283" t="s">
        <v>67</v>
      </c>
      <c r="D16" s="353">
        <v>129</v>
      </c>
      <c r="E16" s="353">
        <f t="shared" si="2"/>
        <v>0</v>
      </c>
      <c r="F16" s="353">
        <v>129</v>
      </c>
      <c r="G16" s="479">
        <v>2185</v>
      </c>
      <c r="H16" s="418">
        <v>0.25</v>
      </c>
      <c r="I16" s="419">
        <f t="shared" si="3"/>
        <v>70466.25</v>
      </c>
    </row>
    <row r="17" spans="1:12" s="284" customFormat="1" ht="39.75" customHeight="1">
      <c r="A17" s="417">
        <v>10</v>
      </c>
      <c r="B17" s="692" t="s">
        <v>75</v>
      </c>
      <c r="C17" s="283" t="s">
        <v>140</v>
      </c>
      <c r="D17" s="353">
        <v>1200</v>
      </c>
      <c r="E17" s="353">
        <f t="shared" si="2"/>
        <v>1679</v>
      </c>
      <c r="F17" s="353">
        <v>2879</v>
      </c>
      <c r="G17" s="479">
        <v>69</v>
      </c>
      <c r="H17" s="418">
        <v>0.5</v>
      </c>
      <c r="I17" s="419">
        <f t="shared" si="3"/>
        <v>99325.5</v>
      </c>
    </row>
    <row r="18" spans="1:12" s="284" customFormat="1" ht="33.75">
      <c r="A18" s="417">
        <v>11</v>
      </c>
      <c r="B18" s="692" t="s">
        <v>76</v>
      </c>
      <c r="C18" s="283" t="s">
        <v>140</v>
      </c>
      <c r="D18" s="353">
        <v>2145</v>
      </c>
      <c r="E18" s="353">
        <f t="shared" si="2"/>
        <v>55</v>
      </c>
      <c r="F18" s="353">
        <v>2200</v>
      </c>
      <c r="G18" s="479">
        <v>264.5</v>
      </c>
      <c r="H18" s="418">
        <v>0.65</v>
      </c>
      <c r="I18" s="419">
        <f t="shared" si="3"/>
        <v>378235</v>
      </c>
    </row>
    <row r="19" spans="1:12" s="284" customFormat="1" ht="25.5">
      <c r="A19" s="417">
        <v>12</v>
      </c>
      <c r="B19" s="496" t="s">
        <v>888</v>
      </c>
      <c r="C19" s="283" t="s">
        <v>140</v>
      </c>
      <c r="D19" s="353">
        <v>852.84</v>
      </c>
      <c r="E19" s="353">
        <f t="shared" si="2"/>
        <v>0</v>
      </c>
      <c r="F19" s="353">
        <v>852.84</v>
      </c>
      <c r="G19" s="283">
        <v>700</v>
      </c>
      <c r="H19" s="418">
        <v>0.75</v>
      </c>
      <c r="I19" s="419">
        <f t="shared" si="3"/>
        <v>447741</v>
      </c>
    </row>
    <row r="20" spans="1:12" s="284" customFormat="1" ht="25.5">
      <c r="A20" s="417">
        <v>13</v>
      </c>
      <c r="B20" s="496" t="s">
        <v>33</v>
      </c>
      <c r="C20" s="283" t="s">
        <v>67</v>
      </c>
      <c r="D20" s="353">
        <v>200</v>
      </c>
      <c r="E20" s="353">
        <f t="shared" si="2"/>
        <v>0</v>
      </c>
      <c r="F20" s="353">
        <v>200</v>
      </c>
      <c r="G20" s="283">
        <v>28.75</v>
      </c>
      <c r="H20" s="418">
        <v>0.7</v>
      </c>
      <c r="I20" s="419">
        <f t="shared" si="3"/>
        <v>4024.9999999999995</v>
      </c>
    </row>
    <row r="21" spans="1:12" s="284" customFormat="1" ht="39" thickBot="1">
      <c r="A21" s="417">
        <v>14</v>
      </c>
      <c r="B21" s="499" t="s">
        <v>32</v>
      </c>
      <c r="C21" s="693" t="s">
        <v>140</v>
      </c>
      <c r="D21" s="694">
        <v>460</v>
      </c>
      <c r="E21" s="694">
        <f t="shared" si="2"/>
        <v>0</v>
      </c>
      <c r="F21" s="694">
        <v>460</v>
      </c>
      <c r="G21" s="693">
        <v>138</v>
      </c>
      <c r="H21" s="418">
        <v>0.7</v>
      </c>
      <c r="I21" s="695">
        <f t="shared" si="3"/>
        <v>44436</v>
      </c>
    </row>
    <row r="22" spans="1:12" ht="20.100000000000001" customHeight="1" thickTop="1" thickBot="1">
      <c r="A22" s="879" t="s">
        <v>244</v>
      </c>
      <c r="B22" s="880"/>
      <c r="C22" s="880"/>
      <c r="D22" s="880"/>
      <c r="E22" s="880"/>
      <c r="F22" s="880"/>
      <c r="G22" s="880"/>
      <c r="H22" s="881"/>
      <c r="I22" s="369">
        <f>SUM(I8:I21)</f>
        <v>1067666.25</v>
      </c>
    </row>
    <row r="23" spans="1:12" ht="13.5" thickTop="1"/>
    <row r="24" spans="1:12" s="25" customFormat="1" ht="15.75">
      <c r="A24" s="36"/>
      <c r="B24" s="47" t="s">
        <v>688</v>
      </c>
      <c r="C24" s="24"/>
      <c r="D24" s="24"/>
      <c r="E24" s="24"/>
      <c r="F24" s="24"/>
      <c r="H24" s="47"/>
      <c r="I24" s="47" t="s">
        <v>688</v>
      </c>
    </row>
    <row r="25" spans="1:12">
      <c r="B25" s="54" t="s">
        <v>951</v>
      </c>
      <c r="I25" s="54" t="s">
        <v>627</v>
      </c>
    </row>
    <row r="26" spans="1:12" ht="21" customHeight="1">
      <c r="I26" s="64"/>
    </row>
    <row r="27" spans="1:12" ht="15.75">
      <c r="B27" s="47" t="s">
        <v>151</v>
      </c>
      <c r="I27" s="47" t="s">
        <v>151</v>
      </c>
    </row>
    <row r="28" spans="1:12">
      <c r="B28" s="54" t="s">
        <v>297</v>
      </c>
      <c r="I28" s="54" t="s">
        <v>625</v>
      </c>
    </row>
    <row r="30" spans="1:12" ht="18.75">
      <c r="A30" s="878" t="s">
        <v>251</v>
      </c>
      <c r="B30" s="878"/>
      <c r="C30" s="878"/>
      <c r="D30" s="878"/>
      <c r="E30" s="878"/>
      <c r="F30" s="878"/>
      <c r="G30" s="878"/>
      <c r="H30" s="878"/>
      <c r="I30" s="878"/>
      <c r="J30" s="48"/>
      <c r="K30" s="48"/>
      <c r="L30" s="48"/>
    </row>
    <row r="31" spans="1:12" ht="13.5" thickBot="1"/>
    <row r="32" spans="1:12" ht="31.5" customHeight="1" thickTop="1">
      <c r="A32" s="883" t="s">
        <v>691</v>
      </c>
      <c r="B32" s="885" t="s">
        <v>692</v>
      </c>
      <c r="C32" s="885" t="s">
        <v>245</v>
      </c>
      <c r="D32" s="887" t="s">
        <v>246</v>
      </c>
      <c r="E32" s="888"/>
      <c r="F32" s="889"/>
      <c r="G32" s="885" t="s">
        <v>249</v>
      </c>
      <c r="H32" s="885" t="s">
        <v>693</v>
      </c>
      <c r="I32" s="885" t="s">
        <v>672</v>
      </c>
    </row>
    <row r="33" spans="1:9" ht="31.5" customHeight="1" thickBot="1">
      <c r="A33" s="884"/>
      <c r="B33" s="886"/>
      <c r="C33" s="886"/>
      <c r="D33" s="250" t="s">
        <v>669</v>
      </c>
      <c r="E33" s="250" t="s">
        <v>670</v>
      </c>
      <c r="F33" s="251" t="s">
        <v>671</v>
      </c>
      <c r="G33" s="886"/>
      <c r="H33" s="886"/>
      <c r="I33" s="886"/>
    </row>
    <row r="34" spans="1:9" s="284" customFormat="1" ht="20.100000000000001" customHeight="1" thickTop="1">
      <c r="A34" s="413">
        <v>1</v>
      </c>
      <c r="B34" s="488" t="s">
        <v>252</v>
      </c>
      <c r="C34" s="489" t="s">
        <v>345</v>
      </c>
      <c r="D34" s="490">
        <v>3485</v>
      </c>
      <c r="E34" s="490">
        <f>F34-D34</f>
        <v>0</v>
      </c>
      <c r="F34" s="490">
        <v>3485</v>
      </c>
      <c r="G34" s="414">
        <v>1.694</v>
      </c>
      <c r="H34" s="415">
        <v>0.75</v>
      </c>
      <c r="I34" s="416">
        <f t="shared" ref="I34:I70" si="4">F34*G34*H34</f>
        <v>4427.6925000000001</v>
      </c>
    </row>
    <row r="35" spans="1:9" s="284" customFormat="1" ht="20.100000000000001" customHeight="1">
      <c r="A35" s="417">
        <v>2</v>
      </c>
      <c r="B35" s="477" t="s">
        <v>253</v>
      </c>
      <c r="C35" s="254" t="s">
        <v>345</v>
      </c>
      <c r="D35" s="353">
        <v>1100</v>
      </c>
      <c r="E35" s="353">
        <f t="shared" ref="E35:E70" si="5">F35-D35</f>
        <v>0</v>
      </c>
      <c r="F35" s="353">
        <v>1100</v>
      </c>
      <c r="G35" s="283">
        <v>4.0919999999999996</v>
      </c>
      <c r="H35" s="418">
        <v>0.75</v>
      </c>
      <c r="I35" s="419">
        <f t="shared" si="4"/>
        <v>3375.8999999999996</v>
      </c>
    </row>
    <row r="36" spans="1:9" s="284" customFormat="1" ht="20.100000000000001" customHeight="1">
      <c r="A36" s="417">
        <v>3</v>
      </c>
      <c r="B36" s="477" t="s">
        <v>254</v>
      </c>
      <c r="C36" s="254" t="s">
        <v>345</v>
      </c>
      <c r="D36" s="353">
        <v>672</v>
      </c>
      <c r="E36" s="353">
        <f t="shared" si="5"/>
        <v>0</v>
      </c>
      <c r="F36" s="353">
        <v>672</v>
      </c>
      <c r="G36" s="283">
        <v>7.5789999999999997</v>
      </c>
      <c r="H36" s="418">
        <v>0.75</v>
      </c>
      <c r="I36" s="419">
        <f t="shared" si="4"/>
        <v>3819.8159999999998</v>
      </c>
    </row>
    <row r="37" spans="1:9" s="284" customFormat="1" ht="20.100000000000001" customHeight="1">
      <c r="A37" s="417">
        <v>4</v>
      </c>
      <c r="B37" s="477" t="s">
        <v>255</v>
      </c>
      <c r="C37" s="254" t="s">
        <v>345</v>
      </c>
      <c r="D37" s="353">
        <v>150</v>
      </c>
      <c r="E37" s="353">
        <f t="shared" si="5"/>
        <v>0</v>
      </c>
      <c r="F37" s="353">
        <v>150</v>
      </c>
      <c r="G37" s="283">
        <v>15.884</v>
      </c>
      <c r="H37" s="418">
        <v>0.75</v>
      </c>
      <c r="I37" s="419">
        <f t="shared" si="4"/>
        <v>1786.9499999999998</v>
      </c>
    </row>
    <row r="38" spans="1:9" s="284" customFormat="1" ht="20.100000000000001" customHeight="1">
      <c r="A38" s="417">
        <v>5</v>
      </c>
      <c r="B38" s="477" t="s">
        <v>563</v>
      </c>
      <c r="C38" s="254" t="s">
        <v>345</v>
      </c>
      <c r="D38" s="353">
        <v>79</v>
      </c>
      <c r="E38" s="353">
        <f t="shared" si="5"/>
        <v>0</v>
      </c>
      <c r="F38" s="353">
        <v>79</v>
      </c>
      <c r="G38" s="283">
        <v>33.308</v>
      </c>
      <c r="H38" s="418">
        <v>0.75</v>
      </c>
      <c r="I38" s="419">
        <f t="shared" si="4"/>
        <v>1973.4989999999998</v>
      </c>
    </row>
    <row r="39" spans="1:9" s="284" customFormat="1" ht="20.100000000000001" customHeight="1">
      <c r="A39" s="417">
        <v>6</v>
      </c>
      <c r="B39" s="477" t="s">
        <v>564</v>
      </c>
      <c r="C39" s="254" t="s">
        <v>345</v>
      </c>
      <c r="D39" s="353">
        <v>1300</v>
      </c>
      <c r="E39" s="353">
        <f t="shared" si="5"/>
        <v>0</v>
      </c>
      <c r="F39" s="353">
        <v>1300</v>
      </c>
      <c r="G39" s="283">
        <v>2.6949999999999998</v>
      </c>
      <c r="H39" s="418">
        <v>0.75</v>
      </c>
      <c r="I39" s="419">
        <f t="shared" si="4"/>
        <v>2627.625</v>
      </c>
    </row>
    <row r="40" spans="1:9" s="284" customFormat="1" ht="20.100000000000001" customHeight="1">
      <c r="A40" s="417">
        <v>7</v>
      </c>
      <c r="B40" s="477" t="s">
        <v>565</v>
      </c>
      <c r="C40" s="254" t="s">
        <v>345</v>
      </c>
      <c r="D40" s="353">
        <v>1844</v>
      </c>
      <c r="E40" s="353">
        <f t="shared" si="5"/>
        <v>0</v>
      </c>
      <c r="F40" s="353">
        <v>1844</v>
      </c>
      <c r="G40" s="283">
        <v>3.1459999999999999</v>
      </c>
      <c r="H40" s="418">
        <v>0.75</v>
      </c>
      <c r="I40" s="419">
        <f t="shared" si="4"/>
        <v>4350.9179999999997</v>
      </c>
    </row>
    <row r="41" spans="1:9" s="284" customFormat="1" ht="20.100000000000001" customHeight="1">
      <c r="A41" s="417">
        <v>8</v>
      </c>
      <c r="B41" s="477" t="s">
        <v>566</v>
      </c>
      <c r="C41" s="254" t="s">
        <v>345</v>
      </c>
      <c r="D41" s="353">
        <v>0</v>
      </c>
      <c r="E41" s="353">
        <f t="shared" si="5"/>
        <v>0</v>
      </c>
      <c r="F41" s="353">
        <v>0</v>
      </c>
      <c r="G41" s="283">
        <v>2.101</v>
      </c>
      <c r="H41" s="418">
        <v>0.75</v>
      </c>
      <c r="I41" s="419">
        <f t="shared" si="4"/>
        <v>0</v>
      </c>
    </row>
    <row r="42" spans="1:9" s="284" customFormat="1" ht="20.100000000000001" customHeight="1">
      <c r="A42" s="417">
        <v>9</v>
      </c>
      <c r="B42" s="477" t="s">
        <v>567</v>
      </c>
      <c r="C42" s="254" t="s">
        <v>345</v>
      </c>
      <c r="D42" s="487">
        <v>45</v>
      </c>
      <c r="E42" s="353">
        <f t="shared" si="5"/>
        <v>0</v>
      </c>
      <c r="F42" s="487">
        <v>45</v>
      </c>
      <c r="G42" s="283">
        <v>11.726000000000001</v>
      </c>
      <c r="H42" s="418">
        <v>0.75</v>
      </c>
      <c r="I42" s="419">
        <f t="shared" si="4"/>
        <v>395.75250000000005</v>
      </c>
    </row>
    <row r="43" spans="1:9" s="284" customFormat="1" ht="20.100000000000001" customHeight="1">
      <c r="A43" s="417">
        <v>10</v>
      </c>
      <c r="B43" s="477" t="s">
        <v>568</v>
      </c>
      <c r="C43" s="254" t="s">
        <v>345</v>
      </c>
      <c r="D43" s="487">
        <v>92</v>
      </c>
      <c r="E43" s="353">
        <f t="shared" si="5"/>
        <v>0</v>
      </c>
      <c r="F43" s="487">
        <v>92</v>
      </c>
      <c r="G43" s="283">
        <v>12.462999999999999</v>
      </c>
      <c r="H43" s="418">
        <v>0.75</v>
      </c>
      <c r="I43" s="419">
        <f t="shared" si="4"/>
        <v>859.947</v>
      </c>
    </row>
    <row r="44" spans="1:9" s="284" customFormat="1" ht="20.100000000000001" customHeight="1">
      <c r="A44" s="417">
        <v>11</v>
      </c>
      <c r="B44" s="477" t="s">
        <v>569</v>
      </c>
      <c r="C44" s="254" t="s">
        <v>345</v>
      </c>
      <c r="D44" s="487">
        <v>160</v>
      </c>
      <c r="E44" s="353">
        <f t="shared" si="5"/>
        <v>0</v>
      </c>
      <c r="F44" s="487">
        <v>160</v>
      </c>
      <c r="G44" s="283">
        <v>10.714</v>
      </c>
      <c r="H44" s="418">
        <v>0.75</v>
      </c>
      <c r="I44" s="419">
        <f t="shared" si="4"/>
        <v>1285.68</v>
      </c>
    </row>
    <row r="45" spans="1:9" s="284" customFormat="1" ht="20.100000000000001" customHeight="1">
      <c r="A45" s="417">
        <v>12</v>
      </c>
      <c r="B45" s="477" t="s">
        <v>570</v>
      </c>
      <c r="C45" s="254" t="s">
        <v>345</v>
      </c>
      <c r="D45" s="487">
        <v>176</v>
      </c>
      <c r="E45" s="353">
        <f t="shared" si="5"/>
        <v>0</v>
      </c>
      <c r="F45" s="487">
        <v>176</v>
      </c>
      <c r="G45" s="283">
        <v>37.795999999999999</v>
      </c>
      <c r="H45" s="418">
        <v>0.75</v>
      </c>
      <c r="I45" s="419">
        <f t="shared" si="4"/>
        <v>4989.0720000000001</v>
      </c>
    </row>
    <row r="46" spans="1:9" s="284" customFormat="1" ht="20.100000000000001" customHeight="1">
      <c r="A46" s="417">
        <v>13</v>
      </c>
      <c r="B46" s="477" t="s">
        <v>571</v>
      </c>
      <c r="C46" s="254" t="s">
        <v>345</v>
      </c>
      <c r="D46" s="487">
        <v>20</v>
      </c>
      <c r="E46" s="353">
        <f t="shared" si="5"/>
        <v>0</v>
      </c>
      <c r="F46" s="487">
        <v>20</v>
      </c>
      <c r="G46" s="283">
        <v>40.600999999999999</v>
      </c>
      <c r="H46" s="418">
        <v>0.75</v>
      </c>
      <c r="I46" s="419">
        <f t="shared" si="4"/>
        <v>609.01499999999999</v>
      </c>
    </row>
    <row r="47" spans="1:9" s="284" customFormat="1" ht="20.100000000000001" customHeight="1">
      <c r="A47" s="417">
        <v>14</v>
      </c>
      <c r="B47" s="477" t="s">
        <v>572</v>
      </c>
      <c r="C47" s="254" t="s">
        <v>345</v>
      </c>
      <c r="D47" s="353">
        <v>180</v>
      </c>
      <c r="E47" s="353">
        <f t="shared" si="5"/>
        <v>0</v>
      </c>
      <c r="F47" s="353">
        <v>180</v>
      </c>
      <c r="G47" s="283">
        <v>4.125</v>
      </c>
      <c r="H47" s="418">
        <v>0.75</v>
      </c>
      <c r="I47" s="419">
        <f t="shared" si="4"/>
        <v>556.875</v>
      </c>
    </row>
    <row r="48" spans="1:9" s="284" customFormat="1" ht="20.100000000000001" customHeight="1">
      <c r="A48" s="417">
        <v>15</v>
      </c>
      <c r="B48" s="477" t="s">
        <v>322</v>
      </c>
      <c r="C48" s="254" t="s">
        <v>345</v>
      </c>
      <c r="D48" s="353">
        <v>400</v>
      </c>
      <c r="E48" s="353">
        <f t="shared" si="5"/>
        <v>0</v>
      </c>
      <c r="F48" s="353">
        <v>400</v>
      </c>
      <c r="G48" s="283">
        <v>7.9749999999999996</v>
      </c>
      <c r="H48" s="418">
        <v>0.75</v>
      </c>
      <c r="I48" s="419">
        <f t="shared" si="4"/>
        <v>2392.5</v>
      </c>
    </row>
    <row r="49" spans="1:9" s="284" customFormat="1" ht="20.100000000000001" customHeight="1">
      <c r="A49" s="417">
        <v>16</v>
      </c>
      <c r="B49" s="477" t="s">
        <v>323</v>
      </c>
      <c r="C49" s="254" t="s">
        <v>345</v>
      </c>
      <c r="D49" s="353">
        <v>85</v>
      </c>
      <c r="E49" s="353">
        <f t="shared" si="5"/>
        <v>0</v>
      </c>
      <c r="F49" s="353">
        <v>85</v>
      </c>
      <c r="G49" s="283">
        <v>22.395</v>
      </c>
      <c r="H49" s="418">
        <v>0.75</v>
      </c>
      <c r="I49" s="419">
        <f t="shared" si="4"/>
        <v>1427.6812500000001</v>
      </c>
    </row>
    <row r="50" spans="1:9" s="284" customFormat="1" ht="20.100000000000001" customHeight="1">
      <c r="A50" s="417">
        <v>17</v>
      </c>
      <c r="B50" s="477" t="s">
        <v>324</v>
      </c>
      <c r="C50" s="254" t="s">
        <v>345</v>
      </c>
      <c r="D50" s="353">
        <v>10</v>
      </c>
      <c r="E50" s="353">
        <f t="shared" si="5"/>
        <v>0</v>
      </c>
      <c r="F50" s="353">
        <v>10</v>
      </c>
      <c r="G50" s="283">
        <v>5.7750000000000004</v>
      </c>
      <c r="H50" s="418">
        <v>0.75</v>
      </c>
      <c r="I50" s="419">
        <f t="shared" si="4"/>
        <v>43.3125</v>
      </c>
    </row>
    <row r="51" spans="1:9" s="284" customFormat="1" ht="20.100000000000001" customHeight="1">
      <c r="A51" s="417">
        <v>18</v>
      </c>
      <c r="B51" s="477" t="s">
        <v>325</v>
      </c>
      <c r="C51" s="254" t="s">
        <v>345</v>
      </c>
      <c r="D51" s="353">
        <v>84</v>
      </c>
      <c r="E51" s="353">
        <f t="shared" si="5"/>
        <v>0</v>
      </c>
      <c r="F51" s="353">
        <v>84</v>
      </c>
      <c r="G51" s="283">
        <v>7.9749999999999996</v>
      </c>
      <c r="H51" s="418">
        <v>0.75</v>
      </c>
      <c r="I51" s="419">
        <f t="shared" si="4"/>
        <v>502.42499999999995</v>
      </c>
    </row>
    <row r="52" spans="1:9" s="284" customFormat="1" ht="20.100000000000001" customHeight="1">
      <c r="A52" s="417">
        <v>19</v>
      </c>
      <c r="B52" s="477" t="s">
        <v>326</v>
      </c>
      <c r="C52" s="254" t="s">
        <v>345</v>
      </c>
      <c r="D52" s="353">
        <v>0</v>
      </c>
      <c r="E52" s="353">
        <f t="shared" si="5"/>
        <v>0</v>
      </c>
      <c r="F52" s="353">
        <v>0</v>
      </c>
      <c r="G52" s="283">
        <v>24.497</v>
      </c>
      <c r="H52" s="418">
        <v>0.75</v>
      </c>
      <c r="I52" s="419">
        <f t="shared" si="4"/>
        <v>0</v>
      </c>
    </row>
    <row r="53" spans="1:9" s="284" customFormat="1" ht="20.100000000000001" customHeight="1">
      <c r="A53" s="417">
        <v>20</v>
      </c>
      <c r="B53" s="477" t="s">
        <v>327</v>
      </c>
      <c r="C53" s="254" t="s">
        <v>345</v>
      </c>
      <c r="D53" s="353">
        <v>638</v>
      </c>
      <c r="E53" s="353">
        <f t="shared" si="5"/>
        <v>0</v>
      </c>
      <c r="F53" s="353">
        <v>638</v>
      </c>
      <c r="G53" s="283">
        <v>11.55</v>
      </c>
      <c r="H53" s="418">
        <v>0.75</v>
      </c>
      <c r="I53" s="419">
        <f t="shared" si="4"/>
        <v>5526.6750000000002</v>
      </c>
    </row>
    <row r="54" spans="1:9" s="284" customFormat="1" ht="20.100000000000001" customHeight="1">
      <c r="A54" s="417">
        <v>21</v>
      </c>
      <c r="B54" s="477" t="s">
        <v>328</v>
      </c>
      <c r="C54" s="254" t="s">
        <v>345</v>
      </c>
      <c r="D54" s="353">
        <v>3000</v>
      </c>
      <c r="E54" s="353">
        <f t="shared" si="5"/>
        <v>-1300</v>
      </c>
      <c r="F54" s="353">
        <v>1700</v>
      </c>
      <c r="G54" s="283">
        <v>6.8639999999999999</v>
      </c>
      <c r="H54" s="418">
        <v>0.75</v>
      </c>
      <c r="I54" s="419">
        <f t="shared" si="4"/>
        <v>8751.5999999999985</v>
      </c>
    </row>
    <row r="55" spans="1:9" s="284" customFormat="1" ht="20.100000000000001" customHeight="1">
      <c r="A55" s="417">
        <v>22</v>
      </c>
      <c r="B55" s="477" t="s">
        <v>329</v>
      </c>
      <c r="C55" s="254" t="s">
        <v>345</v>
      </c>
      <c r="D55" s="487">
        <v>0</v>
      </c>
      <c r="E55" s="353">
        <f t="shared" si="5"/>
        <v>0</v>
      </c>
      <c r="F55" s="487">
        <v>0</v>
      </c>
      <c r="G55" s="283">
        <v>11.935</v>
      </c>
      <c r="H55" s="418">
        <v>0.75</v>
      </c>
      <c r="I55" s="419">
        <f t="shared" si="4"/>
        <v>0</v>
      </c>
    </row>
    <row r="56" spans="1:9" ht="20.100000000000001" customHeight="1">
      <c r="A56" s="49">
        <v>23</v>
      </c>
      <c r="B56" s="97" t="s">
        <v>330</v>
      </c>
      <c r="C56" s="254" t="s">
        <v>345</v>
      </c>
      <c r="D56" s="245">
        <v>20</v>
      </c>
      <c r="E56" s="55">
        <f t="shared" si="5"/>
        <v>0</v>
      </c>
      <c r="F56" s="245">
        <v>20</v>
      </c>
      <c r="G56" s="50">
        <v>17.027999999999999</v>
      </c>
      <c r="H56" s="51">
        <v>0.75</v>
      </c>
      <c r="I56" s="255">
        <f t="shared" si="4"/>
        <v>255.41999999999996</v>
      </c>
    </row>
    <row r="57" spans="1:9" ht="20.100000000000001" customHeight="1">
      <c r="A57" s="49">
        <v>24</v>
      </c>
      <c r="B57" s="97" t="s">
        <v>331</v>
      </c>
      <c r="C57" s="254" t="s">
        <v>345</v>
      </c>
      <c r="D57" s="245">
        <v>530</v>
      </c>
      <c r="E57" s="55">
        <f t="shared" si="5"/>
        <v>0</v>
      </c>
      <c r="F57" s="245">
        <v>530</v>
      </c>
      <c r="G57" s="50">
        <v>18.887</v>
      </c>
      <c r="H57" s="51">
        <v>0.75</v>
      </c>
      <c r="I57" s="255">
        <f t="shared" si="4"/>
        <v>7507.5825000000004</v>
      </c>
    </row>
    <row r="58" spans="1:9" s="284" customFormat="1" ht="20.100000000000001" customHeight="1">
      <c r="A58" s="417">
        <v>25</v>
      </c>
      <c r="B58" s="477" t="s">
        <v>332</v>
      </c>
      <c r="C58" s="254" t="s">
        <v>345</v>
      </c>
      <c r="D58" s="487">
        <v>3080</v>
      </c>
      <c r="E58" s="353">
        <f t="shared" si="5"/>
        <v>0</v>
      </c>
      <c r="F58" s="487">
        <v>3080</v>
      </c>
      <c r="G58" s="283">
        <v>2.222</v>
      </c>
      <c r="H58" s="418">
        <v>0.75</v>
      </c>
      <c r="I58" s="419">
        <f t="shared" si="4"/>
        <v>5132.82</v>
      </c>
    </row>
    <row r="59" spans="1:9" s="284" customFormat="1" ht="20.100000000000001" customHeight="1">
      <c r="A59" s="417">
        <v>26</v>
      </c>
      <c r="B59" s="477" t="s">
        <v>333</v>
      </c>
      <c r="C59" s="254" t="s">
        <v>345</v>
      </c>
      <c r="D59" s="487">
        <v>4000</v>
      </c>
      <c r="E59" s="353">
        <f t="shared" si="5"/>
        <v>0</v>
      </c>
      <c r="F59" s="487">
        <v>4000</v>
      </c>
      <c r="G59" s="283">
        <v>3.1019999999999999</v>
      </c>
      <c r="H59" s="418">
        <v>0.75</v>
      </c>
      <c r="I59" s="419">
        <f t="shared" si="4"/>
        <v>9306</v>
      </c>
    </row>
    <row r="60" spans="1:9" s="284" customFormat="1" ht="20.100000000000001" customHeight="1">
      <c r="A60" s="417">
        <v>27</v>
      </c>
      <c r="B60" s="477" t="s">
        <v>334</v>
      </c>
      <c r="C60" s="254" t="s">
        <v>345</v>
      </c>
      <c r="D60" s="353">
        <v>400</v>
      </c>
      <c r="E60" s="353">
        <f t="shared" si="5"/>
        <v>0</v>
      </c>
      <c r="F60" s="353">
        <v>400</v>
      </c>
      <c r="G60" s="283">
        <v>4.84</v>
      </c>
      <c r="H60" s="418">
        <v>0.75</v>
      </c>
      <c r="I60" s="419">
        <f t="shared" si="4"/>
        <v>1452</v>
      </c>
    </row>
    <row r="61" spans="1:9" ht="20.100000000000001" customHeight="1">
      <c r="A61" s="49">
        <v>28</v>
      </c>
      <c r="B61" s="97" t="s">
        <v>335</v>
      </c>
      <c r="C61" s="254" t="s">
        <v>345</v>
      </c>
      <c r="D61" s="55">
        <v>830</v>
      </c>
      <c r="E61" s="55">
        <f t="shared" si="5"/>
        <v>0</v>
      </c>
      <c r="F61" s="55">
        <v>830</v>
      </c>
      <c r="G61" s="50">
        <v>1.837</v>
      </c>
      <c r="H61" s="51">
        <v>0.75</v>
      </c>
      <c r="I61" s="255">
        <f t="shared" si="4"/>
        <v>1143.5325</v>
      </c>
    </row>
    <row r="62" spans="1:9" ht="20.100000000000001" customHeight="1">
      <c r="A62" s="49">
        <v>29</v>
      </c>
      <c r="B62" s="256" t="s">
        <v>336</v>
      </c>
      <c r="C62" s="254" t="s">
        <v>345</v>
      </c>
      <c r="D62" s="55">
        <v>0</v>
      </c>
      <c r="E62" s="55">
        <f t="shared" si="5"/>
        <v>0</v>
      </c>
      <c r="F62" s="55">
        <v>0</v>
      </c>
      <c r="G62" s="50">
        <v>47.3</v>
      </c>
      <c r="H62" s="51">
        <v>0.75</v>
      </c>
      <c r="I62" s="255">
        <f t="shared" si="4"/>
        <v>0</v>
      </c>
    </row>
    <row r="63" spans="1:9" ht="20.100000000000001" customHeight="1">
      <c r="A63" s="49">
        <v>30</v>
      </c>
      <c r="B63" s="256" t="s">
        <v>337</v>
      </c>
      <c r="C63" s="254" t="s">
        <v>345</v>
      </c>
      <c r="D63" s="55">
        <v>0</v>
      </c>
      <c r="E63" s="55">
        <f t="shared" si="5"/>
        <v>0</v>
      </c>
      <c r="F63" s="55">
        <v>0</v>
      </c>
      <c r="G63" s="50">
        <v>131.44999999999999</v>
      </c>
      <c r="H63" s="51">
        <v>0.75</v>
      </c>
      <c r="I63" s="255">
        <f t="shared" si="4"/>
        <v>0</v>
      </c>
    </row>
    <row r="64" spans="1:9" ht="20.100000000000001" customHeight="1">
      <c r="A64" s="49">
        <v>31</v>
      </c>
      <c r="B64" s="256" t="s">
        <v>338</v>
      </c>
      <c r="C64" s="254" t="s">
        <v>345</v>
      </c>
      <c r="D64" s="55">
        <v>0</v>
      </c>
      <c r="E64" s="55">
        <f t="shared" si="5"/>
        <v>0</v>
      </c>
      <c r="F64" s="55">
        <v>0</v>
      </c>
      <c r="G64" s="50">
        <v>189.2</v>
      </c>
      <c r="H64" s="51">
        <v>0.75</v>
      </c>
      <c r="I64" s="255">
        <f t="shared" si="4"/>
        <v>0</v>
      </c>
    </row>
    <row r="65" spans="1:10" ht="20.100000000000001" customHeight="1">
      <c r="A65" s="49">
        <v>32</v>
      </c>
      <c r="B65" s="256" t="s">
        <v>339</v>
      </c>
      <c r="C65" s="254" t="s">
        <v>67</v>
      </c>
      <c r="D65" s="55">
        <v>0</v>
      </c>
      <c r="E65" s="55">
        <f t="shared" si="5"/>
        <v>0</v>
      </c>
      <c r="F65" s="55">
        <v>0</v>
      </c>
      <c r="G65" s="50">
        <v>7.92</v>
      </c>
      <c r="H65" s="51">
        <v>0.75</v>
      </c>
      <c r="I65" s="255">
        <f t="shared" si="4"/>
        <v>0</v>
      </c>
    </row>
    <row r="66" spans="1:10" ht="20.100000000000001" customHeight="1">
      <c r="A66" s="49">
        <v>33</v>
      </c>
      <c r="B66" s="256" t="s">
        <v>340</v>
      </c>
      <c r="C66" s="254" t="s">
        <v>67</v>
      </c>
      <c r="D66" s="55">
        <v>0</v>
      </c>
      <c r="E66" s="55">
        <f t="shared" si="5"/>
        <v>0</v>
      </c>
      <c r="F66" s="55">
        <v>0</v>
      </c>
      <c r="G66" s="50">
        <v>30.91</v>
      </c>
      <c r="H66" s="51">
        <v>0.75</v>
      </c>
      <c r="I66" s="255">
        <f t="shared" si="4"/>
        <v>0</v>
      </c>
    </row>
    <row r="67" spans="1:10" ht="20.100000000000001" customHeight="1">
      <c r="A67" s="49">
        <v>34</v>
      </c>
      <c r="B67" s="256" t="s">
        <v>341</v>
      </c>
      <c r="C67" s="254" t="s">
        <v>67</v>
      </c>
      <c r="D67" s="55">
        <v>0</v>
      </c>
      <c r="E67" s="55">
        <f t="shared" si="5"/>
        <v>0</v>
      </c>
      <c r="F67" s="55">
        <v>0</v>
      </c>
      <c r="G67" s="50">
        <v>49.94</v>
      </c>
      <c r="H67" s="51">
        <v>0.75</v>
      </c>
      <c r="I67" s="255">
        <f t="shared" si="4"/>
        <v>0</v>
      </c>
    </row>
    <row r="68" spans="1:10" ht="20.100000000000001" customHeight="1">
      <c r="A68" s="49">
        <v>35</v>
      </c>
      <c r="B68" s="256" t="s">
        <v>342</v>
      </c>
      <c r="C68" s="254" t="s">
        <v>67</v>
      </c>
      <c r="D68" s="245">
        <v>0</v>
      </c>
      <c r="E68" s="55">
        <f t="shared" si="5"/>
        <v>0</v>
      </c>
      <c r="F68" s="245">
        <v>0</v>
      </c>
      <c r="G68" s="50">
        <v>24.64</v>
      </c>
      <c r="H68" s="51">
        <v>0.75</v>
      </c>
      <c r="I68" s="255">
        <f t="shared" si="4"/>
        <v>0</v>
      </c>
    </row>
    <row r="69" spans="1:10" ht="20.100000000000001" customHeight="1">
      <c r="A69" s="49">
        <v>36</v>
      </c>
      <c r="B69" s="256" t="s">
        <v>343</v>
      </c>
      <c r="C69" s="254" t="s">
        <v>67</v>
      </c>
      <c r="D69" s="245">
        <v>0</v>
      </c>
      <c r="E69" s="55">
        <f t="shared" si="5"/>
        <v>0</v>
      </c>
      <c r="F69" s="245">
        <v>0</v>
      </c>
      <c r="G69" s="50">
        <v>14.8</v>
      </c>
      <c r="H69" s="51">
        <v>0.75</v>
      </c>
      <c r="I69" s="255">
        <f t="shared" si="4"/>
        <v>0</v>
      </c>
    </row>
    <row r="70" spans="1:10" ht="20.100000000000001" customHeight="1" thickBot="1">
      <c r="A70" s="242">
        <v>37</v>
      </c>
      <c r="B70" s="257" t="s">
        <v>344</v>
      </c>
      <c r="C70" s="258" t="s">
        <v>67</v>
      </c>
      <c r="D70" s="259">
        <v>0</v>
      </c>
      <c r="E70" s="472">
        <f t="shared" si="5"/>
        <v>0</v>
      </c>
      <c r="F70" s="259">
        <v>0</v>
      </c>
      <c r="G70" s="260">
        <v>18.149999999999999</v>
      </c>
      <c r="H70" s="51">
        <v>0.75</v>
      </c>
      <c r="I70" s="261">
        <f t="shared" si="4"/>
        <v>0</v>
      </c>
    </row>
    <row r="71" spans="1:10" ht="39" customHeight="1" thickTop="1" thickBot="1">
      <c r="A71" s="882" t="s">
        <v>150</v>
      </c>
      <c r="B71" s="882"/>
      <c r="C71" s="882"/>
      <c r="D71" s="882"/>
      <c r="E71" s="882"/>
      <c r="F71" s="882"/>
      <c r="G71" s="882"/>
      <c r="H71" s="882"/>
      <c r="I71" s="252">
        <f>SUM(I34:I70)</f>
        <v>74500.290750000015</v>
      </c>
      <c r="J71" s="52"/>
    </row>
    <row r="72" spans="1:10" ht="13.5" thickTop="1">
      <c r="I72" s="53"/>
    </row>
    <row r="74" spans="1:10" s="25" customFormat="1" ht="15.75">
      <c r="A74" s="36"/>
      <c r="B74" s="47" t="s">
        <v>688</v>
      </c>
      <c r="C74" s="24"/>
      <c r="D74" s="24"/>
      <c r="E74" s="24"/>
      <c r="F74" s="24"/>
      <c r="H74" s="47"/>
      <c r="I74" s="47" t="s">
        <v>688</v>
      </c>
    </row>
    <row r="75" spans="1:10">
      <c r="B75" s="54" t="s">
        <v>641</v>
      </c>
      <c r="I75" s="54" t="s">
        <v>629</v>
      </c>
    </row>
    <row r="76" spans="1:10" ht="21" customHeight="1">
      <c r="I76" s="64"/>
    </row>
    <row r="77" spans="1:10" ht="15.75">
      <c r="B77" s="47" t="s">
        <v>151</v>
      </c>
      <c r="I77" s="47" t="s">
        <v>151</v>
      </c>
    </row>
    <row r="78" spans="1:10">
      <c r="B78" s="54" t="s">
        <v>628</v>
      </c>
      <c r="I78" s="54" t="s">
        <v>630</v>
      </c>
    </row>
    <row r="81" spans="1:9" ht="19.5" thickBot="1">
      <c r="A81" s="878" t="s">
        <v>251</v>
      </c>
      <c r="B81" s="878"/>
      <c r="C81" s="878"/>
      <c r="D81" s="878"/>
      <c r="E81" s="878"/>
      <c r="F81" s="878"/>
      <c r="G81" s="878"/>
      <c r="H81" s="878"/>
      <c r="I81" s="878"/>
    </row>
    <row r="82" spans="1:9" ht="14.25" thickTop="1" thickBot="1">
      <c r="I82" s="741">
        <f>I71</f>
        <v>74500.290750000015</v>
      </c>
    </row>
    <row r="83" spans="1:9" ht="13.5" thickTop="1">
      <c r="A83" s="883" t="s">
        <v>691</v>
      </c>
      <c r="B83" s="885" t="s">
        <v>692</v>
      </c>
      <c r="C83" s="885" t="s">
        <v>245</v>
      </c>
      <c r="D83" s="887" t="s">
        <v>246</v>
      </c>
      <c r="E83" s="888"/>
      <c r="F83" s="889"/>
      <c r="G83" s="885" t="s">
        <v>249</v>
      </c>
      <c r="H83" s="885" t="s">
        <v>693</v>
      </c>
      <c r="I83" s="890" t="s">
        <v>672</v>
      </c>
    </row>
    <row r="84" spans="1:9" ht="13.5" thickBot="1">
      <c r="A84" s="884"/>
      <c r="B84" s="886"/>
      <c r="C84" s="886"/>
      <c r="D84" s="250" t="s">
        <v>669</v>
      </c>
      <c r="E84" s="250" t="s">
        <v>670</v>
      </c>
      <c r="F84" s="250" t="s">
        <v>671</v>
      </c>
      <c r="G84" s="886"/>
      <c r="H84" s="886"/>
      <c r="I84" s="891"/>
    </row>
    <row r="85" spans="1:9" ht="15.75" thickTop="1">
      <c r="A85" s="613">
        <v>38</v>
      </c>
      <c r="B85" s="614" t="s">
        <v>944</v>
      </c>
      <c r="C85" s="615" t="s">
        <v>345</v>
      </c>
      <c r="D85" s="614">
        <v>15</v>
      </c>
      <c r="E85" s="616">
        <f>F85-D85</f>
        <v>0</v>
      </c>
      <c r="F85" s="614">
        <v>15</v>
      </c>
      <c r="G85" s="614">
        <v>1.65</v>
      </c>
      <c r="H85" s="617">
        <v>0.75</v>
      </c>
      <c r="I85" s="618">
        <f>F85*G85*H85</f>
        <v>18.5625</v>
      </c>
    </row>
    <row r="86" spans="1:9" ht="15">
      <c r="A86" s="417">
        <v>39</v>
      </c>
      <c r="B86" s="491" t="s">
        <v>433</v>
      </c>
      <c r="C86" s="254" t="s">
        <v>345</v>
      </c>
      <c r="D86" s="491">
        <v>40</v>
      </c>
      <c r="E86" s="353">
        <f>F86-D86</f>
        <v>0</v>
      </c>
      <c r="F86" s="491">
        <v>40</v>
      </c>
      <c r="G86" s="491">
        <v>3.41</v>
      </c>
      <c r="H86" s="418">
        <v>0.75</v>
      </c>
      <c r="I86" s="419">
        <f t="shared" ref="I86:I118" si="6">F86*G86*H86</f>
        <v>102.30000000000001</v>
      </c>
    </row>
    <row r="87" spans="1:9" ht="15">
      <c r="A87" s="417">
        <v>40</v>
      </c>
      <c r="B87" s="491" t="s">
        <v>434</v>
      </c>
      <c r="C87" s="254" t="s">
        <v>345</v>
      </c>
      <c r="D87" s="491">
        <v>30</v>
      </c>
      <c r="E87" s="353">
        <f t="shared" ref="E87:E118" si="7">F87-D87</f>
        <v>0</v>
      </c>
      <c r="F87" s="491">
        <v>30</v>
      </c>
      <c r="G87" s="491">
        <v>1.0449999999999999</v>
      </c>
      <c r="H87" s="418">
        <v>0.75</v>
      </c>
      <c r="I87" s="419">
        <f t="shared" si="6"/>
        <v>23.512499999999999</v>
      </c>
    </row>
    <row r="88" spans="1:9" ht="15">
      <c r="A88" s="417">
        <v>41</v>
      </c>
      <c r="B88" s="491" t="s">
        <v>435</v>
      </c>
      <c r="C88" s="254" t="s">
        <v>345</v>
      </c>
      <c r="D88" s="491">
        <v>8</v>
      </c>
      <c r="E88" s="353">
        <f t="shared" si="7"/>
        <v>0</v>
      </c>
      <c r="F88" s="491">
        <v>8</v>
      </c>
      <c r="G88" s="491">
        <v>1.2649999999999999</v>
      </c>
      <c r="H88" s="418">
        <v>0.75</v>
      </c>
      <c r="I88" s="419">
        <f t="shared" si="6"/>
        <v>7.59</v>
      </c>
    </row>
    <row r="89" spans="1:9" s="284" customFormat="1" ht="15">
      <c r="A89" s="417">
        <v>42</v>
      </c>
      <c r="B89" s="495" t="s">
        <v>436</v>
      </c>
      <c r="C89" s="254" t="s">
        <v>345</v>
      </c>
      <c r="D89" s="495">
        <v>14</v>
      </c>
      <c r="E89" s="353">
        <f t="shared" si="7"/>
        <v>0</v>
      </c>
      <c r="F89" s="495">
        <v>14</v>
      </c>
      <c r="G89" s="495">
        <v>7.15</v>
      </c>
      <c r="H89" s="418">
        <v>0.75</v>
      </c>
      <c r="I89" s="419">
        <f t="shared" si="6"/>
        <v>75.075000000000003</v>
      </c>
    </row>
    <row r="90" spans="1:9" s="284" customFormat="1" ht="15">
      <c r="A90" s="417">
        <v>43</v>
      </c>
      <c r="B90" s="495" t="s">
        <v>437</v>
      </c>
      <c r="C90" s="254" t="s">
        <v>345</v>
      </c>
      <c r="D90" s="495">
        <v>8</v>
      </c>
      <c r="E90" s="353">
        <f t="shared" si="7"/>
        <v>0</v>
      </c>
      <c r="F90" s="495">
        <v>8</v>
      </c>
      <c r="G90" s="495">
        <v>7.8650000000000002</v>
      </c>
      <c r="H90" s="418">
        <v>0.75</v>
      </c>
      <c r="I90" s="419">
        <f t="shared" si="6"/>
        <v>47.19</v>
      </c>
    </row>
    <row r="91" spans="1:9" s="284" customFormat="1" ht="15">
      <c r="A91" s="417">
        <v>44</v>
      </c>
      <c r="B91" s="495" t="s">
        <v>438</v>
      </c>
      <c r="C91" s="254" t="s">
        <v>345</v>
      </c>
      <c r="D91" s="495">
        <v>4</v>
      </c>
      <c r="E91" s="353">
        <f t="shared" si="7"/>
        <v>0</v>
      </c>
      <c r="F91" s="495">
        <v>4</v>
      </c>
      <c r="G91" s="495">
        <v>7.15</v>
      </c>
      <c r="H91" s="418">
        <v>0.75</v>
      </c>
      <c r="I91" s="419">
        <f t="shared" si="6"/>
        <v>21.450000000000003</v>
      </c>
    </row>
    <row r="92" spans="1:9" s="284" customFormat="1" ht="15">
      <c r="A92" s="417">
        <v>45</v>
      </c>
      <c r="B92" s="495" t="s">
        <v>439</v>
      </c>
      <c r="C92" s="254" t="s">
        <v>345</v>
      </c>
      <c r="D92" s="495">
        <v>4</v>
      </c>
      <c r="E92" s="353">
        <f t="shared" si="7"/>
        <v>0</v>
      </c>
      <c r="F92" s="495">
        <v>4</v>
      </c>
      <c r="G92" s="495">
        <v>38.5</v>
      </c>
      <c r="H92" s="418">
        <v>0.75</v>
      </c>
      <c r="I92" s="419">
        <f t="shared" si="6"/>
        <v>115.5</v>
      </c>
    </row>
    <row r="93" spans="1:9" s="284" customFormat="1" ht="15">
      <c r="A93" s="417">
        <v>46</v>
      </c>
      <c r="B93" s="495" t="s">
        <v>440</v>
      </c>
      <c r="C93" s="254" t="s">
        <v>345</v>
      </c>
      <c r="D93" s="495">
        <v>25</v>
      </c>
      <c r="E93" s="353">
        <f t="shared" si="7"/>
        <v>0</v>
      </c>
      <c r="F93" s="495">
        <v>25</v>
      </c>
      <c r="G93" s="495">
        <v>3.5750000000000002</v>
      </c>
      <c r="H93" s="418">
        <v>0.75</v>
      </c>
      <c r="I93" s="419">
        <f t="shared" si="6"/>
        <v>67.03125</v>
      </c>
    </row>
    <row r="94" spans="1:9" s="284" customFormat="1" ht="15">
      <c r="A94" s="417">
        <v>47</v>
      </c>
      <c r="B94" s="495" t="s">
        <v>441</v>
      </c>
      <c r="C94" s="254" t="s">
        <v>345</v>
      </c>
      <c r="D94" s="495">
        <v>59</v>
      </c>
      <c r="E94" s="353">
        <f t="shared" si="7"/>
        <v>0</v>
      </c>
      <c r="F94" s="495">
        <v>59</v>
      </c>
      <c r="G94" s="495">
        <v>2.0350000000000001</v>
      </c>
      <c r="H94" s="418">
        <v>0.75</v>
      </c>
      <c r="I94" s="419">
        <f t="shared" si="6"/>
        <v>90.048750000000013</v>
      </c>
    </row>
    <row r="95" spans="1:9" s="284" customFormat="1" ht="15">
      <c r="A95" s="417">
        <v>51</v>
      </c>
      <c r="B95" s="495" t="s">
        <v>442</v>
      </c>
      <c r="C95" s="254" t="s">
        <v>345</v>
      </c>
      <c r="D95" s="495">
        <v>85</v>
      </c>
      <c r="E95" s="353">
        <f t="shared" si="7"/>
        <v>0</v>
      </c>
      <c r="F95" s="495">
        <v>85</v>
      </c>
      <c r="G95" s="495">
        <v>5.335</v>
      </c>
      <c r="H95" s="418">
        <v>0.75</v>
      </c>
      <c r="I95" s="419">
        <f t="shared" si="6"/>
        <v>340.10625000000005</v>
      </c>
    </row>
    <row r="96" spans="1:9" ht="15">
      <c r="A96" s="417">
        <v>53</v>
      </c>
      <c r="B96" s="491" t="s">
        <v>443</v>
      </c>
      <c r="C96" s="254" t="s">
        <v>345</v>
      </c>
      <c r="D96" s="491">
        <v>4</v>
      </c>
      <c r="E96" s="353">
        <f t="shared" si="7"/>
        <v>0</v>
      </c>
      <c r="F96" s="491">
        <v>4</v>
      </c>
      <c r="G96" s="491">
        <v>7.4249999999999998</v>
      </c>
      <c r="H96" s="418">
        <v>0.75</v>
      </c>
      <c r="I96" s="419">
        <f t="shared" si="6"/>
        <v>22.274999999999999</v>
      </c>
    </row>
    <row r="97" spans="1:9" ht="15">
      <c r="A97" s="417">
        <v>54</v>
      </c>
      <c r="B97" s="491" t="s">
        <v>444</v>
      </c>
      <c r="C97" s="254" t="s">
        <v>345</v>
      </c>
      <c r="D97" s="491">
        <v>6</v>
      </c>
      <c r="E97" s="353">
        <f t="shared" si="7"/>
        <v>0</v>
      </c>
      <c r="F97" s="491">
        <v>6</v>
      </c>
      <c r="G97" s="491">
        <v>11.44</v>
      </c>
      <c r="H97" s="418">
        <v>0.75</v>
      </c>
      <c r="I97" s="419">
        <f t="shared" si="6"/>
        <v>51.480000000000004</v>
      </c>
    </row>
    <row r="98" spans="1:9" ht="15">
      <c r="A98" s="417">
        <v>55</v>
      </c>
      <c r="B98" s="491" t="s">
        <v>445</v>
      </c>
      <c r="C98" s="254" t="s">
        <v>345</v>
      </c>
      <c r="D98" s="491">
        <v>0</v>
      </c>
      <c r="E98" s="353">
        <f t="shared" si="7"/>
        <v>0</v>
      </c>
      <c r="F98" s="491">
        <v>0</v>
      </c>
      <c r="G98" s="491">
        <v>2.8050000000000002</v>
      </c>
      <c r="H98" s="418">
        <v>0.75</v>
      </c>
      <c r="I98" s="419">
        <f t="shared" si="6"/>
        <v>0</v>
      </c>
    </row>
    <row r="99" spans="1:9" ht="15">
      <c r="A99" s="417">
        <v>56</v>
      </c>
      <c r="B99" s="491" t="s">
        <v>920</v>
      </c>
      <c r="C99" s="254" t="s">
        <v>345</v>
      </c>
      <c r="D99" s="491">
        <v>2</v>
      </c>
      <c r="E99" s="353">
        <f t="shared" si="7"/>
        <v>0</v>
      </c>
      <c r="F99" s="491">
        <v>2</v>
      </c>
      <c r="G99" s="491">
        <v>4.4550000000000001</v>
      </c>
      <c r="H99" s="418">
        <v>0.75</v>
      </c>
      <c r="I99" s="419">
        <f t="shared" si="6"/>
        <v>6.6825000000000001</v>
      </c>
    </row>
    <row r="100" spans="1:9" ht="15">
      <c r="A100" s="417">
        <v>57</v>
      </c>
      <c r="B100" s="491" t="s">
        <v>921</v>
      </c>
      <c r="C100" s="254" t="s">
        <v>345</v>
      </c>
      <c r="D100" s="491">
        <v>4500</v>
      </c>
      <c r="E100" s="353">
        <f t="shared" si="7"/>
        <v>0</v>
      </c>
      <c r="F100" s="491">
        <v>4500</v>
      </c>
      <c r="G100" s="491">
        <v>2.09</v>
      </c>
      <c r="H100" s="418">
        <v>0.75</v>
      </c>
      <c r="I100" s="419">
        <f t="shared" si="6"/>
        <v>7053.75</v>
      </c>
    </row>
    <row r="101" spans="1:9" ht="15">
      <c r="A101" s="417">
        <v>65</v>
      </c>
      <c r="B101" s="491" t="s">
        <v>922</v>
      </c>
      <c r="C101" s="254" t="s">
        <v>345</v>
      </c>
      <c r="D101" s="491">
        <v>6</v>
      </c>
      <c r="E101" s="55">
        <f t="shared" si="7"/>
        <v>0</v>
      </c>
      <c r="F101" s="491">
        <v>6</v>
      </c>
      <c r="G101" s="491">
        <v>72.171000000000006</v>
      </c>
      <c r="H101" s="51">
        <v>0.75</v>
      </c>
      <c r="I101" s="255">
        <f t="shared" si="6"/>
        <v>324.76950000000005</v>
      </c>
    </row>
    <row r="102" spans="1:9" ht="15">
      <c r="A102" s="417">
        <v>66</v>
      </c>
      <c r="B102" s="491" t="s">
        <v>923</v>
      </c>
      <c r="C102" s="254" t="s">
        <v>345</v>
      </c>
      <c r="D102" s="491">
        <v>12</v>
      </c>
      <c r="E102" s="55">
        <f t="shared" si="7"/>
        <v>0</v>
      </c>
      <c r="F102" s="491">
        <v>12</v>
      </c>
      <c r="G102" s="491">
        <v>40.557000000000002</v>
      </c>
      <c r="H102" s="51">
        <v>0.75</v>
      </c>
      <c r="I102" s="255">
        <f t="shared" si="6"/>
        <v>365.01300000000003</v>
      </c>
    </row>
    <row r="103" spans="1:9" ht="15">
      <c r="A103" s="417">
        <v>67</v>
      </c>
      <c r="B103" s="491" t="s">
        <v>924</v>
      </c>
      <c r="C103" s="254" t="s">
        <v>345</v>
      </c>
      <c r="D103" s="491">
        <v>0</v>
      </c>
      <c r="E103" s="55">
        <f t="shared" si="7"/>
        <v>0</v>
      </c>
      <c r="F103" s="491">
        <v>0</v>
      </c>
      <c r="G103" s="491">
        <v>32.252000000000002</v>
      </c>
      <c r="H103" s="51">
        <v>0.75</v>
      </c>
      <c r="I103" s="255">
        <f t="shared" si="6"/>
        <v>0</v>
      </c>
    </row>
    <row r="104" spans="1:9" ht="15">
      <c r="A104" s="417">
        <v>68</v>
      </c>
      <c r="B104" s="491" t="s">
        <v>925</v>
      </c>
      <c r="C104" s="254" t="s">
        <v>345</v>
      </c>
      <c r="D104" s="491">
        <v>12</v>
      </c>
      <c r="E104" s="55">
        <f t="shared" si="7"/>
        <v>0</v>
      </c>
      <c r="F104" s="491">
        <v>12</v>
      </c>
      <c r="G104" s="491">
        <v>27.951000000000001</v>
      </c>
      <c r="H104" s="51">
        <v>0.75</v>
      </c>
      <c r="I104" s="255">
        <f t="shared" si="6"/>
        <v>251.55900000000003</v>
      </c>
    </row>
    <row r="105" spans="1:9" ht="15">
      <c r="A105" s="417">
        <v>69</v>
      </c>
      <c r="B105" s="491" t="s">
        <v>926</v>
      </c>
      <c r="C105" s="254" t="s">
        <v>345</v>
      </c>
      <c r="D105" s="491">
        <v>78</v>
      </c>
      <c r="E105" s="55">
        <f t="shared" si="7"/>
        <v>0</v>
      </c>
      <c r="F105" s="491">
        <v>78</v>
      </c>
      <c r="G105" s="491">
        <v>22.33</v>
      </c>
      <c r="H105" s="51">
        <v>0.75</v>
      </c>
      <c r="I105" s="255">
        <f t="shared" si="6"/>
        <v>1306.3049999999998</v>
      </c>
    </row>
    <row r="106" spans="1:9" ht="15">
      <c r="A106" s="417">
        <v>70</v>
      </c>
      <c r="B106" s="491" t="s">
        <v>927</v>
      </c>
      <c r="C106" s="254" t="s">
        <v>67</v>
      </c>
      <c r="D106" s="491">
        <v>30</v>
      </c>
      <c r="E106" s="55">
        <f t="shared" si="7"/>
        <v>0</v>
      </c>
      <c r="F106" s="491">
        <v>30</v>
      </c>
      <c r="G106" s="491">
        <v>17.643999999999998</v>
      </c>
      <c r="H106" s="51">
        <v>0.75</v>
      </c>
      <c r="I106" s="255">
        <f t="shared" si="6"/>
        <v>396.98999999999995</v>
      </c>
    </row>
    <row r="107" spans="1:9" ht="15">
      <c r="A107" s="417">
        <v>71</v>
      </c>
      <c r="B107" s="491" t="s">
        <v>928</v>
      </c>
      <c r="C107" s="254" t="s">
        <v>67</v>
      </c>
      <c r="D107" s="491">
        <v>8</v>
      </c>
      <c r="E107" s="55">
        <f t="shared" si="7"/>
        <v>0</v>
      </c>
      <c r="F107" s="491">
        <v>8</v>
      </c>
      <c r="G107" s="491">
        <v>41.8</v>
      </c>
      <c r="H107" s="51">
        <v>0.75</v>
      </c>
      <c r="I107" s="255">
        <f t="shared" si="6"/>
        <v>250.79999999999998</v>
      </c>
    </row>
    <row r="108" spans="1:9" ht="15">
      <c r="A108" s="417">
        <v>72</v>
      </c>
      <c r="B108" s="491" t="s">
        <v>929</v>
      </c>
      <c r="C108" s="254" t="s">
        <v>67</v>
      </c>
      <c r="D108" s="491">
        <v>8</v>
      </c>
      <c r="E108" s="55">
        <f t="shared" si="7"/>
        <v>0</v>
      </c>
      <c r="F108" s="491">
        <v>8</v>
      </c>
      <c r="G108" s="491">
        <v>10.835000000000001</v>
      </c>
      <c r="H108" s="51">
        <v>0.75</v>
      </c>
      <c r="I108" s="255">
        <f t="shared" si="6"/>
        <v>65.010000000000005</v>
      </c>
    </row>
    <row r="109" spans="1:9" ht="15">
      <c r="A109" s="417">
        <v>73</v>
      </c>
      <c r="B109" s="491" t="s">
        <v>930</v>
      </c>
      <c r="C109" s="254" t="s">
        <v>67</v>
      </c>
      <c r="D109" s="491">
        <v>4</v>
      </c>
      <c r="E109" s="55">
        <f t="shared" si="7"/>
        <v>0</v>
      </c>
      <c r="F109" s="491">
        <v>4</v>
      </c>
      <c r="G109" s="491">
        <v>49.5</v>
      </c>
      <c r="H109" s="51">
        <v>0.75</v>
      </c>
      <c r="I109" s="255">
        <f t="shared" si="6"/>
        <v>148.5</v>
      </c>
    </row>
    <row r="110" spans="1:9" s="621" customFormat="1" ht="15">
      <c r="A110" s="417"/>
      <c r="B110" s="495" t="s">
        <v>78</v>
      </c>
      <c r="C110" s="620" t="s">
        <v>67</v>
      </c>
      <c r="D110" s="495">
        <v>8</v>
      </c>
      <c r="E110" s="353">
        <f t="shared" si="7"/>
        <v>0</v>
      </c>
      <c r="F110" s="495">
        <v>8</v>
      </c>
      <c r="G110" s="495">
        <v>6.65</v>
      </c>
      <c r="H110" s="418">
        <v>0.75</v>
      </c>
      <c r="I110" s="419">
        <f>F110*G110*H110</f>
        <v>39.900000000000006</v>
      </c>
    </row>
    <row r="111" spans="1:9" ht="15">
      <c r="A111" s="417"/>
      <c r="B111" s="491" t="s">
        <v>79</v>
      </c>
      <c r="C111" s="254" t="s">
        <v>67</v>
      </c>
      <c r="D111" s="491">
        <v>16</v>
      </c>
      <c r="E111" s="55">
        <f t="shared" si="7"/>
        <v>0</v>
      </c>
      <c r="F111" s="491">
        <v>16</v>
      </c>
      <c r="G111" s="491">
        <v>49.5</v>
      </c>
      <c r="H111" s="51">
        <v>0.75</v>
      </c>
      <c r="I111" s="255">
        <f>F111*G111*H111</f>
        <v>594</v>
      </c>
    </row>
    <row r="112" spans="1:9" ht="15">
      <c r="A112" s="417">
        <v>74</v>
      </c>
      <c r="B112" s="491" t="s">
        <v>931</v>
      </c>
      <c r="C112" s="254" t="s">
        <v>67</v>
      </c>
      <c r="D112" s="491">
        <v>0</v>
      </c>
      <c r="E112" s="55">
        <f t="shared" si="7"/>
        <v>0</v>
      </c>
      <c r="F112" s="491">
        <v>0</v>
      </c>
      <c r="G112" s="491">
        <v>49.5</v>
      </c>
      <c r="H112" s="51">
        <v>0.75</v>
      </c>
      <c r="I112" s="255">
        <f t="shared" si="6"/>
        <v>0</v>
      </c>
    </row>
    <row r="113" spans="1:9" ht="15">
      <c r="A113" s="417">
        <v>75</v>
      </c>
      <c r="B113" s="491" t="s">
        <v>932</v>
      </c>
      <c r="C113" s="491" t="s">
        <v>67</v>
      </c>
      <c r="D113" s="491">
        <v>35</v>
      </c>
      <c r="E113" s="55">
        <f t="shared" si="7"/>
        <v>0</v>
      </c>
      <c r="F113" s="491">
        <v>35</v>
      </c>
      <c r="G113" s="491">
        <v>13.475</v>
      </c>
      <c r="H113" s="51">
        <v>0.75</v>
      </c>
      <c r="I113" s="255">
        <f t="shared" si="6"/>
        <v>353.71875</v>
      </c>
    </row>
    <row r="114" spans="1:9" ht="15">
      <c r="A114" s="417">
        <v>76</v>
      </c>
      <c r="B114" s="491" t="s">
        <v>933</v>
      </c>
      <c r="C114" s="491" t="s">
        <v>67</v>
      </c>
      <c r="D114" s="491">
        <v>60</v>
      </c>
      <c r="E114" s="55">
        <f t="shared" si="7"/>
        <v>0</v>
      </c>
      <c r="F114" s="491">
        <v>60</v>
      </c>
      <c r="G114" s="491">
        <v>10.208</v>
      </c>
      <c r="H114" s="51">
        <v>0.75</v>
      </c>
      <c r="I114" s="255">
        <f t="shared" si="6"/>
        <v>459.36</v>
      </c>
    </row>
    <row r="115" spans="1:9" ht="15">
      <c r="A115" s="417">
        <v>77</v>
      </c>
      <c r="B115" s="491" t="s">
        <v>934</v>
      </c>
      <c r="C115" s="491" t="s">
        <v>67</v>
      </c>
      <c r="D115" s="491">
        <v>71</v>
      </c>
      <c r="E115" s="55">
        <f t="shared" si="7"/>
        <v>0</v>
      </c>
      <c r="F115" s="491">
        <v>71</v>
      </c>
      <c r="G115" s="491">
        <v>5.335</v>
      </c>
      <c r="H115" s="51">
        <v>0.75</v>
      </c>
      <c r="I115" s="255">
        <f t="shared" si="6"/>
        <v>284.08875</v>
      </c>
    </row>
    <row r="116" spans="1:9" ht="15">
      <c r="A116" s="417">
        <v>78</v>
      </c>
      <c r="B116" s="491" t="s">
        <v>935</v>
      </c>
      <c r="C116" s="491" t="s">
        <v>67</v>
      </c>
      <c r="D116" s="491">
        <v>14</v>
      </c>
      <c r="E116" s="55">
        <f t="shared" si="7"/>
        <v>0</v>
      </c>
      <c r="F116" s="491">
        <v>14</v>
      </c>
      <c r="G116" s="491">
        <v>2.7280000000000002</v>
      </c>
      <c r="H116" s="51">
        <v>0.75</v>
      </c>
      <c r="I116" s="255">
        <f t="shared" si="6"/>
        <v>28.643999999999998</v>
      </c>
    </row>
    <row r="117" spans="1:9" ht="15">
      <c r="A117" s="417">
        <v>79</v>
      </c>
      <c r="B117" s="491" t="s">
        <v>936</v>
      </c>
      <c r="C117" s="491" t="s">
        <v>67</v>
      </c>
      <c r="D117" s="491">
        <v>23</v>
      </c>
      <c r="E117" s="55">
        <f t="shared" si="7"/>
        <v>0</v>
      </c>
      <c r="F117" s="491">
        <v>23</v>
      </c>
      <c r="G117" s="491">
        <v>5.5</v>
      </c>
      <c r="H117" s="51">
        <v>0.75</v>
      </c>
      <c r="I117" s="255">
        <f t="shared" si="6"/>
        <v>94.875</v>
      </c>
    </row>
    <row r="118" spans="1:9" ht="15.75" thickBot="1">
      <c r="A118" s="420">
        <v>80</v>
      </c>
      <c r="B118" s="492" t="s">
        <v>937</v>
      </c>
      <c r="C118" s="492" t="s">
        <v>67</v>
      </c>
      <c r="D118" s="492">
        <v>0</v>
      </c>
      <c r="E118" s="472">
        <f t="shared" si="7"/>
        <v>0</v>
      </c>
      <c r="F118" s="492">
        <v>0</v>
      </c>
      <c r="G118" s="492">
        <v>73.557000000000002</v>
      </c>
      <c r="H118" s="493">
        <v>0.75</v>
      </c>
      <c r="I118" s="261">
        <f t="shared" si="6"/>
        <v>0</v>
      </c>
    </row>
    <row r="119" spans="1:9" ht="14.25" thickTop="1" thickBot="1">
      <c r="A119" s="882" t="s">
        <v>150</v>
      </c>
      <c r="B119" s="882"/>
      <c r="C119" s="882"/>
      <c r="D119" s="882"/>
      <c r="E119" s="882"/>
      <c r="F119" s="882"/>
      <c r="G119" s="882"/>
      <c r="H119" s="882"/>
      <c r="I119" s="252">
        <f>SUM(I82:I118)</f>
        <v>87506.377499999973</v>
      </c>
    </row>
    <row r="120" spans="1:9" ht="13.5" thickTop="1">
      <c r="I120" s="53"/>
    </row>
    <row r="122" spans="1:9" ht="15.75">
      <c r="A122" s="36"/>
      <c r="B122" s="47" t="s">
        <v>688</v>
      </c>
      <c r="C122" s="24"/>
      <c r="D122" s="24"/>
      <c r="E122" s="24"/>
      <c r="F122" s="24"/>
      <c r="G122" s="25"/>
      <c r="H122" s="47"/>
      <c r="I122" s="47" t="s">
        <v>688</v>
      </c>
    </row>
    <row r="123" spans="1:9">
      <c r="B123" s="54" t="s">
        <v>641</v>
      </c>
      <c r="I123" s="54" t="s">
        <v>629</v>
      </c>
    </row>
    <row r="124" spans="1:9">
      <c r="I124" s="64"/>
    </row>
    <row r="125" spans="1:9" ht="15.75">
      <c r="B125" s="47" t="s">
        <v>151</v>
      </c>
      <c r="I125" s="47" t="s">
        <v>151</v>
      </c>
    </row>
    <row r="126" spans="1:9">
      <c r="B126" s="54" t="s">
        <v>628</v>
      </c>
      <c r="I126" s="54" t="s">
        <v>630</v>
      </c>
    </row>
    <row r="128" spans="1:9" ht="19.5" thickBot="1">
      <c r="A128" s="878" t="s">
        <v>251</v>
      </c>
      <c r="B128" s="878"/>
      <c r="C128" s="878"/>
      <c r="D128" s="878"/>
      <c r="E128" s="878"/>
      <c r="F128" s="878"/>
      <c r="G128" s="878"/>
      <c r="H128" s="878"/>
      <c r="I128" s="878"/>
    </row>
    <row r="129" spans="1:9" ht="14.25" thickTop="1" thickBot="1">
      <c r="I129" s="494">
        <f>I119</f>
        <v>87506.377499999973</v>
      </c>
    </row>
    <row r="130" spans="1:9" ht="13.5" thickTop="1">
      <c r="A130" s="883" t="s">
        <v>691</v>
      </c>
      <c r="B130" s="885" t="s">
        <v>692</v>
      </c>
      <c r="C130" s="885" t="s">
        <v>245</v>
      </c>
      <c r="D130" s="887" t="s">
        <v>246</v>
      </c>
      <c r="E130" s="888"/>
      <c r="F130" s="889"/>
      <c r="G130" s="885" t="s">
        <v>249</v>
      </c>
      <c r="H130" s="885" t="s">
        <v>693</v>
      </c>
      <c r="I130" s="885" t="s">
        <v>672</v>
      </c>
    </row>
    <row r="131" spans="1:9" ht="13.5" thickBot="1">
      <c r="A131" s="884"/>
      <c r="B131" s="886"/>
      <c r="C131" s="886"/>
      <c r="D131" s="250" t="s">
        <v>669</v>
      </c>
      <c r="E131" s="250" t="s">
        <v>670</v>
      </c>
      <c r="F131" s="251" t="s">
        <v>671</v>
      </c>
      <c r="G131" s="886"/>
      <c r="H131" s="886"/>
      <c r="I131" s="886"/>
    </row>
    <row r="132" spans="1:9" s="602" customFormat="1" ht="15.75" thickTop="1">
      <c r="A132" s="601">
        <v>85</v>
      </c>
      <c r="B132" s="619" t="s">
        <v>80</v>
      </c>
      <c r="C132" s="612" t="s">
        <v>67</v>
      </c>
      <c r="D132" s="619">
        <v>28</v>
      </c>
      <c r="E132" s="609">
        <f t="shared" ref="E132:E156" si="8">F132-D132</f>
        <v>0</v>
      </c>
      <c r="F132" s="729">
        <v>28</v>
      </c>
      <c r="G132" s="619">
        <v>1.33</v>
      </c>
      <c r="H132" s="610">
        <v>0.75</v>
      </c>
      <c r="I132" s="611">
        <f t="shared" ref="I132:I156" si="9">F132*G132*H132</f>
        <v>27.93</v>
      </c>
    </row>
    <row r="133" spans="1:9" s="602" customFormat="1" ht="15">
      <c r="A133" s="601">
        <v>86</v>
      </c>
      <c r="B133" s="619" t="s">
        <v>938</v>
      </c>
      <c r="C133" s="612" t="s">
        <v>67</v>
      </c>
      <c r="D133" s="619">
        <v>35</v>
      </c>
      <c r="E133" s="609">
        <f t="shared" si="8"/>
        <v>0</v>
      </c>
      <c r="F133" s="619">
        <v>35</v>
      </c>
      <c r="G133" s="619">
        <v>5.016</v>
      </c>
      <c r="H133" s="610">
        <v>0.75</v>
      </c>
      <c r="I133" s="611">
        <f t="shared" si="9"/>
        <v>131.67000000000002</v>
      </c>
    </row>
    <row r="134" spans="1:9" s="284" customFormat="1" ht="15">
      <c r="A134" s="417">
        <v>87</v>
      </c>
      <c r="B134" s="495" t="s">
        <v>939</v>
      </c>
      <c r="C134" s="612" t="s">
        <v>67</v>
      </c>
      <c r="D134" s="495">
        <v>20</v>
      </c>
      <c r="E134" s="353">
        <f t="shared" si="8"/>
        <v>0</v>
      </c>
      <c r="F134" s="495">
        <v>20</v>
      </c>
      <c r="G134" s="495">
        <v>8.6460000000000008</v>
      </c>
      <c r="H134" s="418">
        <v>0.75</v>
      </c>
      <c r="I134" s="419">
        <f t="shared" si="9"/>
        <v>129.69</v>
      </c>
    </row>
    <row r="135" spans="1:9" s="284" customFormat="1" ht="15">
      <c r="A135" s="417">
        <v>88</v>
      </c>
      <c r="B135" s="495" t="s">
        <v>940</v>
      </c>
      <c r="C135" s="612" t="s">
        <v>67</v>
      </c>
      <c r="D135" s="495">
        <v>7</v>
      </c>
      <c r="E135" s="353">
        <f t="shared" si="8"/>
        <v>0</v>
      </c>
      <c r="F135" s="495">
        <v>7</v>
      </c>
      <c r="G135" s="495">
        <v>13.013</v>
      </c>
      <c r="H135" s="418">
        <v>0.75</v>
      </c>
      <c r="I135" s="419">
        <f t="shared" si="9"/>
        <v>68.318249999999992</v>
      </c>
    </row>
    <row r="136" spans="1:9" s="284" customFormat="1" ht="15">
      <c r="A136" s="417">
        <v>89</v>
      </c>
      <c r="B136" s="495" t="s">
        <v>941</v>
      </c>
      <c r="C136" s="612" t="s">
        <v>67</v>
      </c>
      <c r="D136" s="495">
        <v>15</v>
      </c>
      <c r="E136" s="353">
        <f t="shared" si="8"/>
        <v>0</v>
      </c>
      <c r="F136" s="495">
        <v>15</v>
      </c>
      <c r="G136" s="495">
        <v>4.0810000000000004</v>
      </c>
      <c r="H136" s="418">
        <v>0.75</v>
      </c>
      <c r="I136" s="419">
        <f t="shared" si="9"/>
        <v>45.911250000000003</v>
      </c>
    </row>
    <row r="137" spans="1:9" s="284" customFormat="1" ht="15">
      <c r="A137" s="417"/>
      <c r="B137" s="495" t="s">
        <v>81</v>
      </c>
      <c r="C137" s="612" t="s">
        <v>67</v>
      </c>
      <c r="D137" s="495">
        <v>20</v>
      </c>
      <c r="E137" s="353">
        <f t="shared" si="8"/>
        <v>0</v>
      </c>
      <c r="F137" s="495">
        <v>20</v>
      </c>
      <c r="G137" s="495">
        <v>4.5</v>
      </c>
      <c r="H137" s="418">
        <v>0.75</v>
      </c>
      <c r="I137" s="419">
        <f t="shared" si="9"/>
        <v>67.5</v>
      </c>
    </row>
    <row r="138" spans="1:9" s="284" customFormat="1" ht="15">
      <c r="A138" s="417"/>
      <c r="B138" s="495" t="s">
        <v>82</v>
      </c>
      <c r="C138" s="612" t="s">
        <v>67</v>
      </c>
      <c r="D138" s="495">
        <v>10</v>
      </c>
      <c r="E138" s="353">
        <f t="shared" si="8"/>
        <v>0</v>
      </c>
      <c r="F138" s="495">
        <v>10</v>
      </c>
      <c r="G138" s="495">
        <v>5</v>
      </c>
      <c r="H138" s="418">
        <v>0.75</v>
      </c>
      <c r="I138" s="419">
        <f t="shared" si="9"/>
        <v>37.5</v>
      </c>
    </row>
    <row r="139" spans="1:9" s="284" customFormat="1" ht="15">
      <c r="A139" s="417"/>
      <c r="B139" s="495" t="s">
        <v>81</v>
      </c>
      <c r="C139" s="612" t="s">
        <v>67</v>
      </c>
      <c r="D139" s="495">
        <v>5</v>
      </c>
      <c r="E139" s="353">
        <f t="shared" si="8"/>
        <v>0</v>
      </c>
      <c r="F139" s="495">
        <v>5</v>
      </c>
      <c r="G139" s="495">
        <v>4</v>
      </c>
      <c r="H139" s="418">
        <v>0.75</v>
      </c>
      <c r="I139" s="419">
        <f t="shared" si="9"/>
        <v>15</v>
      </c>
    </row>
    <row r="140" spans="1:9" s="284" customFormat="1" ht="15">
      <c r="A140" s="417"/>
      <c r="B140" s="495" t="s">
        <v>83</v>
      </c>
      <c r="C140" s="612" t="s">
        <v>67</v>
      </c>
      <c r="D140" s="495">
        <v>4</v>
      </c>
      <c r="E140" s="353">
        <f t="shared" si="8"/>
        <v>0</v>
      </c>
      <c r="F140" s="495">
        <v>4</v>
      </c>
      <c r="G140" s="495">
        <v>4.25</v>
      </c>
      <c r="H140" s="418">
        <v>0.75</v>
      </c>
      <c r="I140" s="419">
        <f t="shared" si="9"/>
        <v>12.75</v>
      </c>
    </row>
    <row r="141" spans="1:9" s="284" customFormat="1" ht="15">
      <c r="A141" s="417"/>
      <c r="B141" s="495" t="s">
        <v>84</v>
      </c>
      <c r="C141" s="612" t="s">
        <v>67</v>
      </c>
      <c r="D141" s="495">
        <v>5</v>
      </c>
      <c r="E141" s="353">
        <f t="shared" si="8"/>
        <v>0</v>
      </c>
      <c r="F141" s="495">
        <v>5</v>
      </c>
      <c r="G141" s="495">
        <v>4</v>
      </c>
      <c r="H141" s="418">
        <v>0.75</v>
      </c>
      <c r="I141" s="419">
        <f t="shared" si="9"/>
        <v>15</v>
      </c>
    </row>
    <row r="142" spans="1:9" s="284" customFormat="1" ht="15">
      <c r="A142" s="417"/>
      <c r="B142" s="495" t="s">
        <v>861</v>
      </c>
      <c r="C142" s="612" t="s">
        <v>67</v>
      </c>
      <c r="D142" s="495">
        <v>4</v>
      </c>
      <c r="E142" s="353">
        <f t="shared" si="8"/>
        <v>0</v>
      </c>
      <c r="F142" s="495">
        <v>4</v>
      </c>
      <c r="G142" s="495">
        <v>4.25</v>
      </c>
      <c r="H142" s="418">
        <v>0.75</v>
      </c>
      <c r="I142" s="419">
        <f t="shared" si="9"/>
        <v>12.75</v>
      </c>
    </row>
    <row r="143" spans="1:9" s="284" customFormat="1" ht="15">
      <c r="A143" s="417"/>
      <c r="B143" s="495" t="s">
        <v>862</v>
      </c>
      <c r="C143" s="612" t="s">
        <v>67</v>
      </c>
      <c r="D143" s="495">
        <v>10</v>
      </c>
      <c r="E143" s="353">
        <f t="shared" si="8"/>
        <v>0</v>
      </c>
      <c r="F143" s="495">
        <v>10</v>
      </c>
      <c r="G143" s="495">
        <v>8.5</v>
      </c>
      <c r="H143" s="418">
        <v>0.75</v>
      </c>
      <c r="I143" s="419">
        <f t="shared" si="9"/>
        <v>63.75</v>
      </c>
    </row>
    <row r="144" spans="1:9" s="284" customFormat="1" ht="15">
      <c r="A144" s="417"/>
      <c r="B144" s="495" t="s">
        <v>863</v>
      </c>
      <c r="C144" s="612" t="s">
        <v>67</v>
      </c>
      <c r="D144" s="495">
        <v>4</v>
      </c>
      <c r="E144" s="353">
        <f t="shared" si="8"/>
        <v>0</v>
      </c>
      <c r="F144" s="495">
        <v>4</v>
      </c>
      <c r="G144" s="495">
        <v>20</v>
      </c>
      <c r="H144" s="418">
        <v>0.75</v>
      </c>
      <c r="I144" s="419">
        <f t="shared" si="9"/>
        <v>60</v>
      </c>
    </row>
    <row r="145" spans="1:9" s="284" customFormat="1" ht="15">
      <c r="A145" s="417"/>
      <c r="B145" s="495" t="s">
        <v>864</v>
      </c>
      <c r="C145" s="612" t="s">
        <v>67</v>
      </c>
      <c r="D145" s="495">
        <v>33</v>
      </c>
      <c r="E145" s="353">
        <f t="shared" si="8"/>
        <v>0</v>
      </c>
      <c r="F145" s="495">
        <v>33</v>
      </c>
      <c r="G145" s="495">
        <v>18</v>
      </c>
      <c r="H145" s="418">
        <v>0.75</v>
      </c>
      <c r="I145" s="419">
        <f t="shared" si="9"/>
        <v>445.5</v>
      </c>
    </row>
    <row r="146" spans="1:9" s="284" customFormat="1" ht="15">
      <c r="A146" s="417"/>
      <c r="B146" s="495" t="s">
        <v>939</v>
      </c>
      <c r="C146" s="612" t="s">
        <v>67</v>
      </c>
      <c r="D146" s="495">
        <v>4</v>
      </c>
      <c r="E146" s="353">
        <f t="shared" si="8"/>
        <v>0</v>
      </c>
      <c r="F146" s="495">
        <v>4</v>
      </c>
      <c r="G146" s="495">
        <v>6.5</v>
      </c>
      <c r="H146" s="418">
        <v>0.75</v>
      </c>
      <c r="I146" s="419">
        <f t="shared" si="9"/>
        <v>19.5</v>
      </c>
    </row>
    <row r="147" spans="1:9" s="284" customFormat="1" ht="15">
      <c r="A147" s="417"/>
      <c r="B147" s="495" t="s">
        <v>865</v>
      </c>
      <c r="C147" s="612" t="s">
        <v>67</v>
      </c>
      <c r="D147" s="495">
        <v>19</v>
      </c>
      <c r="E147" s="353">
        <f t="shared" si="8"/>
        <v>0</v>
      </c>
      <c r="F147" s="495">
        <v>19</v>
      </c>
      <c r="G147" s="495">
        <v>12.05</v>
      </c>
      <c r="H147" s="418">
        <v>0.75</v>
      </c>
      <c r="I147" s="419">
        <f t="shared" si="9"/>
        <v>171.71250000000001</v>
      </c>
    </row>
    <row r="148" spans="1:9" s="284" customFormat="1" ht="15">
      <c r="A148" s="417">
        <v>90</v>
      </c>
      <c r="B148" s="495" t="s">
        <v>942</v>
      </c>
      <c r="C148" s="254" t="s">
        <v>345</v>
      </c>
      <c r="D148" s="495">
        <v>200</v>
      </c>
      <c r="E148" s="353">
        <f t="shared" si="8"/>
        <v>0</v>
      </c>
      <c r="F148" s="495">
        <v>200</v>
      </c>
      <c r="G148" s="495">
        <v>1.3089999999999999</v>
      </c>
      <c r="H148" s="418">
        <v>0.75</v>
      </c>
      <c r="I148" s="419">
        <f t="shared" si="9"/>
        <v>196.35000000000002</v>
      </c>
    </row>
    <row r="149" spans="1:9" s="284" customFormat="1" ht="15">
      <c r="A149" s="417">
        <v>91</v>
      </c>
      <c r="B149" s="495" t="s">
        <v>943</v>
      </c>
      <c r="C149" s="254" t="s">
        <v>345</v>
      </c>
      <c r="D149" s="495">
        <v>30</v>
      </c>
      <c r="E149" s="353">
        <f t="shared" si="8"/>
        <v>0</v>
      </c>
      <c r="F149" s="495">
        <v>30</v>
      </c>
      <c r="G149" s="495">
        <v>1.33</v>
      </c>
      <c r="H149" s="418">
        <v>0.75</v>
      </c>
      <c r="I149" s="419">
        <f t="shared" si="9"/>
        <v>29.925000000000004</v>
      </c>
    </row>
    <row r="150" spans="1:9" s="284" customFormat="1" ht="15">
      <c r="A150" s="417">
        <v>92</v>
      </c>
      <c r="B150" s="495" t="s">
        <v>945</v>
      </c>
      <c r="C150" s="254" t="s">
        <v>345</v>
      </c>
      <c r="D150" s="495">
        <v>0</v>
      </c>
      <c r="E150" s="353">
        <f t="shared" si="8"/>
        <v>0</v>
      </c>
      <c r="F150" s="495">
        <v>0</v>
      </c>
      <c r="G150" s="495">
        <v>71.06</v>
      </c>
      <c r="H150" s="418">
        <v>0.75</v>
      </c>
      <c r="I150" s="419">
        <f t="shared" si="9"/>
        <v>0</v>
      </c>
    </row>
    <row r="151" spans="1:9" ht="15">
      <c r="A151" s="417">
        <v>93</v>
      </c>
      <c r="B151" s="491" t="s">
        <v>946</v>
      </c>
      <c r="C151" s="254" t="s">
        <v>345</v>
      </c>
      <c r="D151" s="491">
        <v>0</v>
      </c>
      <c r="E151" s="353">
        <f t="shared" si="8"/>
        <v>0</v>
      </c>
      <c r="F151" s="491">
        <v>0</v>
      </c>
      <c r="G151" s="491">
        <v>27.5</v>
      </c>
      <c r="H151" s="418">
        <v>0.75</v>
      </c>
      <c r="I151" s="419">
        <f t="shared" si="9"/>
        <v>0</v>
      </c>
    </row>
    <row r="152" spans="1:9" ht="15">
      <c r="A152" s="417">
        <v>94</v>
      </c>
      <c r="B152" s="491" t="s">
        <v>934</v>
      </c>
      <c r="C152" s="254" t="s">
        <v>345</v>
      </c>
      <c r="D152" s="491">
        <v>5</v>
      </c>
      <c r="E152" s="353">
        <f t="shared" si="8"/>
        <v>0</v>
      </c>
      <c r="F152" s="491">
        <v>5</v>
      </c>
      <c r="G152" s="491">
        <v>5.335</v>
      </c>
      <c r="H152" s="418">
        <v>0.75</v>
      </c>
      <c r="I152" s="419">
        <f t="shared" si="9"/>
        <v>20.006250000000001</v>
      </c>
    </row>
    <row r="153" spans="1:9" ht="15">
      <c r="A153" s="417">
        <v>95</v>
      </c>
      <c r="B153" s="491" t="s">
        <v>947</v>
      </c>
      <c r="C153" s="254" t="s">
        <v>345</v>
      </c>
      <c r="D153" s="491">
        <v>65</v>
      </c>
      <c r="E153" s="353">
        <f t="shared" si="8"/>
        <v>0</v>
      </c>
      <c r="F153" s="491">
        <v>65</v>
      </c>
      <c r="G153" s="491">
        <v>51.48</v>
      </c>
      <c r="H153" s="418">
        <v>0.75</v>
      </c>
      <c r="I153" s="419">
        <f t="shared" si="9"/>
        <v>2509.6499999999996</v>
      </c>
    </row>
    <row r="154" spans="1:9" ht="15">
      <c r="A154" s="417">
        <v>96</v>
      </c>
      <c r="B154" s="491" t="s">
        <v>948</v>
      </c>
      <c r="C154" s="254" t="s">
        <v>345</v>
      </c>
      <c r="D154" s="491">
        <v>45</v>
      </c>
      <c r="E154" s="353">
        <f t="shared" si="8"/>
        <v>0</v>
      </c>
      <c r="F154" s="491">
        <v>45</v>
      </c>
      <c r="G154" s="491">
        <v>16.114999999999998</v>
      </c>
      <c r="H154" s="418">
        <v>0.75</v>
      </c>
      <c r="I154" s="419">
        <f t="shared" si="9"/>
        <v>543.88124999999991</v>
      </c>
    </row>
    <row r="155" spans="1:9" ht="15">
      <c r="A155" s="417">
        <v>97</v>
      </c>
      <c r="B155" s="491" t="s">
        <v>949</v>
      </c>
      <c r="C155" s="254" t="s">
        <v>345</v>
      </c>
      <c r="D155" s="491">
        <v>60</v>
      </c>
      <c r="E155" s="353">
        <f t="shared" si="8"/>
        <v>0</v>
      </c>
      <c r="F155" s="491">
        <v>60</v>
      </c>
      <c r="G155" s="491">
        <v>5.016</v>
      </c>
      <c r="H155" s="418">
        <v>0.75</v>
      </c>
      <c r="I155" s="419">
        <f t="shared" si="9"/>
        <v>225.71999999999997</v>
      </c>
    </row>
    <row r="156" spans="1:9" ht="15.75" thickBot="1">
      <c r="A156" s="417">
        <v>98</v>
      </c>
      <c r="B156" s="491" t="s">
        <v>950</v>
      </c>
      <c r="C156" s="254" t="s">
        <v>345</v>
      </c>
      <c r="D156" s="491">
        <v>0</v>
      </c>
      <c r="E156" s="353">
        <f t="shared" si="8"/>
        <v>0</v>
      </c>
      <c r="F156" s="491">
        <v>0</v>
      </c>
      <c r="G156" s="491">
        <v>75.349999999999994</v>
      </c>
      <c r="H156" s="418">
        <v>0.75</v>
      </c>
      <c r="I156" s="419">
        <f t="shared" si="9"/>
        <v>0</v>
      </c>
    </row>
    <row r="157" spans="1:9" ht="14.25" thickTop="1" thickBot="1">
      <c r="A157" s="882" t="s">
        <v>150</v>
      </c>
      <c r="B157" s="882"/>
      <c r="C157" s="882"/>
      <c r="D157" s="882"/>
      <c r="E157" s="882"/>
      <c r="F157" s="882"/>
      <c r="G157" s="882"/>
      <c r="H157" s="882"/>
      <c r="I157" s="252">
        <f>SUM(I129:I156)</f>
        <v>92356.391999999978</v>
      </c>
    </row>
    <row r="158" spans="1:9" ht="13.5" thickTop="1">
      <c r="I158" s="53"/>
    </row>
    <row r="160" spans="1:9" ht="15.75">
      <c r="A160" s="36"/>
      <c r="B160" s="47" t="s">
        <v>688</v>
      </c>
      <c r="C160" s="24"/>
      <c r="D160" s="24"/>
      <c r="E160" s="24"/>
      <c r="F160" s="24"/>
      <c r="G160" s="25"/>
      <c r="H160" s="47"/>
      <c r="I160" s="47" t="s">
        <v>688</v>
      </c>
    </row>
    <row r="161" spans="2:9">
      <c r="B161" s="54" t="s">
        <v>641</v>
      </c>
      <c r="I161" s="54" t="s">
        <v>629</v>
      </c>
    </row>
    <row r="162" spans="2:9">
      <c r="I162" s="64"/>
    </row>
    <row r="163" spans="2:9" ht="15.75">
      <c r="B163" s="47" t="s">
        <v>151</v>
      </c>
      <c r="I163" s="47" t="s">
        <v>151</v>
      </c>
    </row>
    <row r="164" spans="2:9">
      <c r="B164" s="54" t="s">
        <v>628</v>
      </c>
      <c r="I164" s="54" t="s">
        <v>630</v>
      </c>
    </row>
  </sheetData>
  <mergeCells count="36">
    <mergeCell ref="A157:H157"/>
    <mergeCell ref="A119:H119"/>
    <mergeCell ref="A128:I128"/>
    <mergeCell ref="A130:A131"/>
    <mergeCell ref="B130:B131"/>
    <mergeCell ref="C130:C131"/>
    <mergeCell ref="D130:F130"/>
    <mergeCell ref="G130:G131"/>
    <mergeCell ref="H130:H131"/>
    <mergeCell ref="I130:I131"/>
    <mergeCell ref="A81:I81"/>
    <mergeCell ref="A83:A84"/>
    <mergeCell ref="B83:B84"/>
    <mergeCell ref="C83:C84"/>
    <mergeCell ref="D83:F83"/>
    <mergeCell ref="G83:G84"/>
    <mergeCell ref="H83:H84"/>
    <mergeCell ref="I83:I84"/>
    <mergeCell ref="A4:I4"/>
    <mergeCell ref="A6:A7"/>
    <mergeCell ref="B6:B7"/>
    <mergeCell ref="C6:C7"/>
    <mergeCell ref="I6:I7"/>
    <mergeCell ref="D6:F6"/>
    <mergeCell ref="G6:G7"/>
    <mergeCell ref="H6:H7"/>
    <mergeCell ref="A22:H22"/>
    <mergeCell ref="A71:H71"/>
    <mergeCell ref="A30:I30"/>
    <mergeCell ref="A32:A33"/>
    <mergeCell ref="B32:B33"/>
    <mergeCell ref="C32:C33"/>
    <mergeCell ref="D32:F32"/>
    <mergeCell ref="G32:G33"/>
    <mergeCell ref="H32:H33"/>
    <mergeCell ref="I32:I33"/>
  </mergeCells>
  <phoneticPr fontId="12" type="noConversion"/>
  <printOptions horizontalCentered="1"/>
  <pageMargins left="0.74803149606299213" right="0.74803149606299213" top="0.98425196850393704" bottom="0.98425196850393704" header="0.51181102362204722" footer="0.51181102362204722"/>
  <pageSetup paperSize="9" scale="71" orientation="portrait" horizontalDpi="4294967295" r:id="rId1"/>
  <headerFooter alignWithMargins="0"/>
  <rowBreaks count="3" manualBreakCount="3">
    <brk id="29" max="8" man="1"/>
    <brk id="80" max="8" man="1"/>
    <brk id="127" max="8" man="1"/>
  </rowBreaks>
  <drawing r:id="rId2"/>
  <legacyDrawing r:id="rId3"/>
  <oleObjects>
    <mc:AlternateContent xmlns:mc="http://schemas.openxmlformats.org/markup-compatibility/2006">
      <mc:Choice Requires="x14">
        <oleObject progId="StaticMetafile" shapeId="11266" r:id="rId4">
          <objectPr defaultSize="0" autoPict="0" r:id="rId5">
            <anchor moveWithCells="1" sizeWithCells="1">
              <from>
                <xdr:col>7</xdr:col>
                <xdr:colOff>257175</xdr:colOff>
                <xdr:row>0</xdr:row>
                <xdr:rowOff>28575</xdr:rowOff>
              </from>
              <to>
                <xdr:col>8</xdr:col>
                <xdr:colOff>428625</xdr:colOff>
                <xdr:row>2</xdr:row>
                <xdr:rowOff>85725</xdr:rowOff>
              </to>
            </anchor>
          </objectPr>
        </oleObject>
      </mc:Choice>
      <mc:Fallback>
        <oleObject progId="StaticMetafile" shapeId="11266" r:id="rId4"/>
      </mc:Fallback>
    </mc:AlternateContent>
  </oleObjec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zoomScaleNormal="100" zoomScaleSheetLayoutView="115" workbookViewId="0">
      <selection activeCell="L10" sqref="L10"/>
    </sheetView>
  </sheetViews>
  <sheetFormatPr defaultRowHeight="12.75"/>
  <cols>
    <col min="1" max="1" width="9.140625" style="265"/>
    <col min="2" max="2" width="11.140625" style="265" customWidth="1"/>
    <col min="3" max="4" width="9.140625" style="265"/>
    <col min="5" max="5" width="6.85546875" style="265" customWidth="1"/>
    <col min="6" max="8" width="9.140625" style="265"/>
    <col min="9" max="9" width="7" style="265" customWidth="1"/>
    <col min="10" max="10" width="12.140625" style="265" customWidth="1"/>
    <col min="11" max="11" width="9.140625" style="265"/>
    <col min="12" max="12" width="10.5703125" style="265" customWidth="1"/>
    <col min="13" max="13" width="11.5703125" style="265" customWidth="1"/>
    <col min="14" max="16384" width="9.140625" style="265"/>
  </cols>
  <sheetData>
    <row r="1" spans="1:10" ht="14.25" thickTop="1" thickBot="1">
      <c r="E1" s="266" t="s">
        <v>669</v>
      </c>
      <c r="F1" s="266" t="s">
        <v>670</v>
      </c>
      <c r="G1" s="266" t="s">
        <v>671</v>
      </c>
    </row>
    <row r="2" spans="1:10" ht="39" thickTop="1">
      <c r="A2" s="267" t="s">
        <v>355</v>
      </c>
      <c r="B2" s="892" t="s">
        <v>356</v>
      </c>
      <c r="C2" s="892"/>
      <c r="D2" s="892"/>
      <c r="E2" s="268" t="s">
        <v>357</v>
      </c>
      <c r="F2" s="268" t="s">
        <v>357</v>
      </c>
      <c r="G2" s="268" t="s">
        <v>357</v>
      </c>
      <c r="H2" s="268" t="s">
        <v>358</v>
      </c>
      <c r="I2" s="268" t="s">
        <v>16</v>
      </c>
      <c r="J2" s="269" t="s">
        <v>359</v>
      </c>
    </row>
    <row r="3" spans="1:10" ht="15" customHeight="1">
      <c r="A3" s="270" t="s">
        <v>360</v>
      </c>
      <c r="B3" s="271" t="s">
        <v>361</v>
      </c>
      <c r="C3" s="271" t="s">
        <v>362</v>
      </c>
      <c r="D3" s="271" t="s">
        <v>363</v>
      </c>
      <c r="E3" s="271">
        <v>0.184</v>
      </c>
      <c r="F3" s="271">
        <f t="shared" ref="F3:F46" si="0">G3-E3</f>
        <v>-0.184</v>
      </c>
      <c r="G3" s="271">
        <v>0</v>
      </c>
      <c r="H3" s="271">
        <v>119900</v>
      </c>
      <c r="I3" s="280">
        <v>0.75</v>
      </c>
      <c r="J3" s="272">
        <f>G3*H3*I3</f>
        <v>0</v>
      </c>
    </row>
    <row r="4" spans="1:10" ht="15" customHeight="1">
      <c r="A4" s="270" t="s">
        <v>364</v>
      </c>
      <c r="B4" s="271" t="s">
        <v>361</v>
      </c>
      <c r="C4" s="271" t="s">
        <v>483</v>
      </c>
      <c r="D4" s="271" t="s">
        <v>363</v>
      </c>
      <c r="E4" s="271">
        <v>0.19500000000000001</v>
      </c>
      <c r="F4" s="271">
        <f t="shared" si="0"/>
        <v>-0.19500000000000001</v>
      </c>
      <c r="G4" s="271">
        <v>0</v>
      </c>
      <c r="H4" s="271">
        <v>119900</v>
      </c>
      <c r="I4" s="280">
        <v>0.75</v>
      </c>
      <c r="J4" s="272">
        <f t="shared" ref="J4:J46" si="1">G4*H4*I4</f>
        <v>0</v>
      </c>
    </row>
    <row r="5" spans="1:10" ht="15" customHeight="1">
      <c r="A5" s="270" t="s">
        <v>365</v>
      </c>
      <c r="B5" s="271" t="s">
        <v>361</v>
      </c>
      <c r="C5" s="271" t="s">
        <v>366</v>
      </c>
      <c r="D5" s="271" t="s">
        <v>363</v>
      </c>
      <c r="E5" s="271">
        <v>0.192</v>
      </c>
      <c r="F5" s="271">
        <f t="shared" si="0"/>
        <v>-0.192</v>
      </c>
      <c r="G5" s="271">
        <v>0</v>
      </c>
      <c r="H5" s="271">
        <v>119900</v>
      </c>
      <c r="I5" s="280">
        <v>0.75</v>
      </c>
      <c r="J5" s="272">
        <f t="shared" si="1"/>
        <v>0</v>
      </c>
    </row>
    <row r="6" spans="1:10" ht="15" customHeight="1">
      <c r="A6" s="270" t="s">
        <v>367</v>
      </c>
      <c r="B6" s="271" t="s">
        <v>361</v>
      </c>
      <c r="C6" s="271" t="s">
        <v>368</v>
      </c>
      <c r="D6" s="271" t="s">
        <v>363</v>
      </c>
      <c r="E6" s="271">
        <v>0.19900000000000001</v>
      </c>
      <c r="F6" s="271">
        <f t="shared" si="0"/>
        <v>-0.19900000000000001</v>
      </c>
      <c r="G6" s="271">
        <v>0</v>
      </c>
      <c r="H6" s="271">
        <v>119900</v>
      </c>
      <c r="I6" s="280">
        <v>0.75</v>
      </c>
      <c r="J6" s="272">
        <f t="shared" si="1"/>
        <v>0</v>
      </c>
    </row>
    <row r="7" spans="1:10" ht="15" customHeight="1">
      <c r="A7" s="270" t="s">
        <v>369</v>
      </c>
      <c r="B7" s="271" t="s">
        <v>361</v>
      </c>
      <c r="C7" s="271" t="s">
        <v>362</v>
      </c>
      <c r="D7" s="271" t="s">
        <v>370</v>
      </c>
      <c r="E7" s="271">
        <v>0.61499999999999999</v>
      </c>
      <c r="F7" s="271">
        <f t="shared" si="0"/>
        <v>0</v>
      </c>
      <c r="G7" s="271">
        <v>0.61499999999999999</v>
      </c>
      <c r="H7" s="271">
        <v>73130</v>
      </c>
      <c r="I7" s="280">
        <v>0.75</v>
      </c>
      <c r="J7" s="272">
        <f t="shared" si="1"/>
        <v>33731.212499999994</v>
      </c>
    </row>
    <row r="8" spans="1:10" ht="15" customHeight="1">
      <c r="A8" s="270" t="s">
        <v>371</v>
      </c>
      <c r="B8" s="271" t="s">
        <v>361</v>
      </c>
      <c r="C8" s="271" t="s">
        <v>483</v>
      </c>
      <c r="D8" s="271" t="s">
        <v>370</v>
      </c>
      <c r="E8" s="271">
        <v>0.70699999999999996</v>
      </c>
      <c r="F8" s="271">
        <f t="shared" si="0"/>
        <v>0</v>
      </c>
      <c r="G8" s="271">
        <v>0.70699999999999996</v>
      </c>
      <c r="H8" s="271">
        <v>73130</v>
      </c>
      <c r="I8" s="280">
        <v>0.75</v>
      </c>
      <c r="J8" s="272">
        <f t="shared" si="1"/>
        <v>38777.182499999995</v>
      </c>
    </row>
    <row r="9" spans="1:10" ht="15" customHeight="1">
      <c r="A9" s="270" t="s">
        <v>372</v>
      </c>
      <c r="B9" s="271" t="s">
        <v>361</v>
      </c>
      <c r="C9" s="271" t="s">
        <v>368</v>
      </c>
      <c r="D9" s="271" t="s">
        <v>370</v>
      </c>
      <c r="E9" s="271">
        <v>0.70299999999999996</v>
      </c>
      <c r="F9" s="271">
        <f t="shared" si="0"/>
        <v>-0.70299999999999996</v>
      </c>
      <c r="G9" s="271">
        <v>0</v>
      </c>
      <c r="H9" s="271">
        <v>73130</v>
      </c>
      <c r="I9" s="280">
        <v>0.75</v>
      </c>
      <c r="J9" s="272">
        <f t="shared" si="1"/>
        <v>0</v>
      </c>
    </row>
    <row r="10" spans="1:10" ht="15" customHeight="1">
      <c r="A10" s="270" t="s">
        <v>373</v>
      </c>
      <c r="B10" s="271" t="s">
        <v>361</v>
      </c>
      <c r="C10" s="271" t="s">
        <v>374</v>
      </c>
      <c r="D10" s="271" t="s">
        <v>375</v>
      </c>
      <c r="E10" s="271">
        <v>0.1</v>
      </c>
      <c r="F10" s="271">
        <f t="shared" si="0"/>
        <v>0</v>
      </c>
      <c r="G10" s="271">
        <v>0.1</v>
      </c>
      <c r="H10" s="271">
        <v>12750</v>
      </c>
      <c r="I10" s="280">
        <v>0.75</v>
      </c>
      <c r="J10" s="272">
        <f t="shared" si="1"/>
        <v>956.25</v>
      </c>
    </row>
    <row r="11" spans="1:10" ht="15" customHeight="1">
      <c r="A11" s="270" t="s">
        <v>376</v>
      </c>
      <c r="B11" s="271" t="s">
        <v>361</v>
      </c>
      <c r="C11" s="271" t="s">
        <v>366</v>
      </c>
      <c r="D11" s="271" t="s">
        <v>377</v>
      </c>
      <c r="E11" s="271">
        <v>0.16600000000000001</v>
      </c>
      <c r="F11" s="271">
        <f t="shared" si="0"/>
        <v>-0.16600000000000001</v>
      </c>
      <c r="G11" s="271">
        <v>0</v>
      </c>
      <c r="H11" s="271">
        <v>91360</v>
      </c>
      <c r="I11" s="280">
        <v>0.75</v>
      </c>
      <c r="J11" s="272">
        <f t="shared" si="1"/>
        <v>0</v>
      </c>
    </row>
    <row r="12" spans="1:10" ht="15" customHeight="1">
      <c r="A12" s="270" t="s">
        <v>378</v>
      </c>
      <c r="B12" s="271" t="s">
        <v>361</v>
      </c>
      <c r="C12" s="271" t="s">
        <v>368</v>
      </c>
      <c r="D12" s="271" t="s">
        <v>377</v>
      </c>
      <c r="E12" s="271">
        <v>0.16700000000000001</v>
      </c>
      <c r="F12" s="271">
        <f t="shared" si="0"/>
        <v>-0.16700000000000001</v>
      </c>
      <c r="G12" s="271">
        <v>0</v>
      </c>
      <c r="H12" s="271">
        <v>91360</v>
      </c>
      <c r="I12" s="280">
        <v>0.75</v>
      </c>
      <c r="J12" s="272">
        <f t="shared" si="1"/>
        <v>0</v>
      </c>
    </row>
    <row r="13" spans="1:10" ht="15" customHeight="1">
      <c r="A13" s="270" t="s">
        <v>379</v>
      </c>
      <c r="B13" s="271" t="s">
        <v>361</v>
      </c>
      <c r="C13" s="271" t="s">
        <v>483</v>
      </c>
      <c r="D13" s="271" t="s">
        <v>377</v>
      </c>
      <c r="E13" s="271">
        <v>0.16700000000000001</v>
      </c>
      <c r="F13" s="271">
        <f t="shared" si="0"/>
        <v>-0.16700000000000001</v>
      </c>
      <c r="G13" s="271">
        <v>0</v>
      </c>
      <c r="H13" s="271">
        <v>91360</v>
      </c>
      <c r="I13" s="280">
        <v>0.75</v>
      </c>
      <c r="J13" s="272">
        <f t="shared" si="1"/>
        <v>0</v>
      </c>
    </row>
    <row r="14" spans="1:10" ht="15" customHeight="1">
      <c r="A14" s="270" t="s">
        <v>380</v>
      </c>
      <c r="B14" s="271" t="s">
        <v>361</v>
      </c>
      <c r="C14" s="271" t="s">
        <v>362</v>
      </c>
      <c r="D14" s="271" t="s">
        <v>377</v>
      </c>
      <c r="E14" s="271">
        <v>0.16500000000000001</v>
      </c>
      <c r="F14" s="271">
        <f t="shared" si="0"/>
        <v>-0.16500000000000001</v>
      </c>
      <c r="G14" s="271">
        <v>0</v>
      </c>
      <c r="H14" s="271">
        <v>91360</v>
      </c>
      <c r="I14" s="280">
        <v>0.75</v>
      </c>
      <c r="J14" s="272">
        <f t="shared" si="1"/>
        <v>0</v>
      </c>
    </row>
    <row r="15" spans="1:10" ht="15" customHeight="1">
      <c r="A15" s="270" t="s">
        <v>381</v>
      </c>
      <c r="B15" s="271" t="s">
        <v>361</v>
      </c>
      <c r="C15" s="271" t="s">
        <v>366</v>
      </c>
      <c r="D15" s="271" t="s">
        <v>370</v>
      </c>
      <c r="E15" s="271">
        <v>0.67600000000000005</v>
      </c>
      <c r="F15" s="271">
        <f t="shared" si="0"/>
        <v>-0.67600000000000005</v>
      </c>
      <c r="G15" s="271">
        <v>0</v>
      </c>
      <c r="H15" s="271">
        <v>73130</v>
      </c>
      <c r="I15" s="280">
        <v>0.75</v>
      </c>
      <c r="J15" s="272">
        <f t="shared" si="1"/>
        <v>0</v>
      </c>
    </row>
    <row r="16" spans="1:10" ht="15" customHeight="1">
      <c r="A16" s="270" t="s">
        <v>382</v>
      </c>
      <c r="B16" s="271" t="s">
        <v>361</v>
      </c>
      <c r="C16" s="271" t="s">
        <v>368</v>
      </c>
      <c r="D16" s="271" t="s">
        <v>383</v>
      </c>
      <c r="E16" s="271">
        <v>6.5000000000000002E-2</v>
      </c>
      <c r="F16" s="271">
        <f t="shared" si="0"/>
        <v>0</v>
      </c>
      <c r="G16" s="271">
        <v>6.5000000000000002E-2</v>
      </c>
      <c r="H16" s="271">
        <v>59560</v>
      </c>
      <c r="I16" s="280">
        <v>0.75</v>
      </c>
      <c r="J16" s="272">
        <f t="shared" si="1"/>
        <v>2903.55</v>
      </c>
    </row>
    <row r="17" spans="1:10" ht="15" customHeight="1">
      <c r="A17" s="270" t="s">
        <v>384</v>
      </c>
      <c r="B17" s="271" t="s">
        <v>361</v>
      </c>
      <c r="C17" s="271" t="s">
        <v>483</v>
      </c>
      <c r="D17" s="271" t="s">
        <v>383</v>
      </c>
      <c r="E17" s="271">
        <v>7.0999999999999994E-2</v>
      </c>
      <c r="F17" s="271">
        <f t="shared" si="0"/>
        <v>0</v>
      </c>
      <c r="G17" s="271">
        <v>7.0999999999999994E-2</v>
      </c>
      <c r="H17" s="271">
        <v>59560</v>
      </c>
      <c r="I17" s="280">
        <v>0.75</v>
      </c>
      <c r="J17" s="272">
        <f t="shared" si="1"/>
        <v>3171.5699999999997</v>
      </c>
    </row>
    <row r="18" spans="1:10" ht="15" customHeight="1">
      <c r="A18" s="270" t="s">
        <v>385</v>
      </c>
      <c r="B18" s="271" t="s">
        <v>361</v>
      </c>
      <c r="C18" s="271" t="s">
        <v>374</v>
      </c>
      <c r="D18" s="271" t="s">
        <v>386</v>
      </c>
      <c r="E18" s="271">
        <v>0.3</v>
      </c>
      <c r="F18" s="271">
        <f t="shared" si="0"/>
        <v>0</v>
      </c>
      <c r="G18" s="271">
        <v>0.3</v>
      </c>
      <c r="H18" s="271">
        <v>24530</v>
      </c>
      <c r="I18" s="280">
        <v>0.75</v>
      </c>
      <c r="J18" s="272">
        <f t="shared" si="1"/>
        <v>5519.25</v>
      </c>
    </row>
    <row r="19" spans="1:10" ht="15" customHeight="1">
      <c r="A19" s="270" t="s">
        <v>387</v>
      </c>
      <c r="B19" s="271" t="s">
        <v>361</v>
      </c>
      <c r="C19" s="271" t="s">
        <v>368</v>
      </c>
      <c r="D19" s="271" t="s">
        <v>386</v>
      </c>
      <c r="E19" s="271">
        <v>0.10299999999999999</v>
      </c>
      <c r="F19" s="271">
        <f t="shared" si="0"/>
        <v>0</v>
      </c>
      <c r="G19" s="271">
        <v>0.10299999999999999</v>
      </c>
      <c r="H19" s="271">
        <v>24530</v>
      </c>
      <c r="I19" s="280">
        <v>0.75</v>
      </c>
      <c r="J19" s="272">
        <f t="shared" si="1"/>
        <v>1894.9424999999997</v>
      </c>
    </row>
    <row r="20" spans="1:10" ht="15" customHeight="1">
      <c r="A20" s="270" t="s">
        <v>388</v>
      </c>
      <c r="B20" s="271" t="s">
        <v>361</v>
      </c>
      <c r="C20" s="271" t="s">
        <v>366</v>
      </c>
      <c r="D20" s="271" t="s">
        <v>386</v>
      </c>
      <c r="E20" s="271">
        <v>0.108</v>
      </c>
      <c r="F20" s="271">
        <f t="shared" si="0"/>
        <v>0</v>
      </c>
      <c r="G20" s="271">
        <v>0.108</v>
      </c>
      <c r="H20" s="271">
        <v>24530</v>
      </c>
      <c r="I20" s="280">
        <v>0.75</v>
      </c>
      <c r="J20" s="272">
        <f t="shared" si="1"/>
        <v>1986.9299999999998</v>
      </c>
    </row>
    <row r="21" spans="1:10" ht="15" customHeight="1">
      <c r="A21" s="270" t="s">
        <v>389</v>
      </c>
      <c r="B21" s="271" t="s">
        <v>361</v>
      </c>
      <c r="C21" s="271" t="s">
        <v>362</v>
      </c>
      <c r="D21" s="271" t="s">
        <v>386</v>
      </c>
      <c r="E21" s="271">
        <v>0.10100000000000001</v>
      </c>
      <c r="F21" s="271">
        <f t="shared" si="0"/>
        <v>0</v>
      </c>
      <c r="G21" s="271">
        <v>0.10100000000000001</v>
      </c>
      <c r="H21" s="271">
        <v>24530</v>
      </c>
      <c r="I21" s="280">
        <v>0.75</v>
      </c>
      <c r="J21" s="272">
        <f t="shared" si="1"/>
        <v>1858.1475</v>
      </c>
    </row>
    <row r="22" spans="1:10" ht="15" customHeight="1">
      <c r="A22" s="270" t="s">
        <v>390</v>
      </c>
      <c r="B22" s="271" t="s">
        <v>361</v>
      </c>
      <c r="C22" s="271" t="s">
        <v>483</v>
      </c>
      <c r="D22" s="271" t="s">
        <v>386</v>
      </c>
      <c r="E22" s="271">
        <v>0.10299999999999999</v>
      </c>
      <c r="F22" s="271">
        <f t="shared" si="0"/>
        <v>0</v>
      </c>
      <c r="G22" s="271">
        <v>0.10299999999999999</v>
      </c>
      <c r="H22" s="271">
        <v>24530</v>
      </c>
      <c r="I22" s="280">
        <v>0.75</v>
      </c>
      <c r="J22" s="272">
        <f t="shared" si="1"/>
        <v>1894.9424999999997</v>
      </c>
    </row>
    <row r="23" spans="1:10" ht="15" customHeight="1">
      <c r="A23" s="270" t="s">
        <v>391</v>
      </c>
      <c r="B23" s="271" t="s">
        <v>361</v>
      </c>
      <c r="C23" s="271" t="s">
        <v>483</v>
      </c>
      <c r="D23" s="271" t="s">
        <v>375</v>
      </c>
      <c r="E23" s="271">
        <v>0.59</v>
      </c>
      <c r="F23" s="271">
        <f t="shared" si="0"/>
        <v>0</v>
      </c>
      <c r="G23" s="271">
        <v>0.59</v>
      </c>
      <c r="H23" s="271">
        <v>12750</v>
      </c>
      <c r="I23" s="280">
        <v>0.75</v>
      </c>
      <c r="J23" s="272">
        <f t="shared" si="1"/>
        <v>5641.875</v>
      </c>
    </row>
    <row r="24" spans="1:10" ht="15" customHeight="1">
      <c r="A24" s="270" t="s">
        <v>392</v>
      </c>
      <c r="B24" s="271" t="s">
        <v>361</v>
      </c>
      <c r="C24" s="271" t="s">
        <v>368</v>
      </c>
      <c r="D24" s="271" t="s">
        <v>375</v>
      </c>
      <c r="E24" s="271">
        <v>0.59299999999999997</v>
      </c>
      <c r="F24" s="271">
        <f t="shared" si="0"/>
        <v>0</v>
      </c>
      <c r="G24" s="271">
        <v>0.59299999999999997</v>
      </c>
      <c r="H24" s="271">
        <v>12750</v>
      </c>
      <c r="I24" s="280">
        <v>0.75</v>
      </c>
      <c r="J24" s="272">
        <f t="shared" si="1"/>
        <v>5670.5625</v>
      </c>
    </row>
    <row r="25" spans="1:10" ht="15" customHeight="1">
      <c r="A25" s="270" t="s">
        <v>393</v>
      </c>
      <c r="B25" s="271" t="s">
        <v>361</v>
      </c>
      <c r="C25" s="271" t="s">
        <v>366</v>
      </c>
      <c r="D25" s="271" t="s">
        <v>375</v>
      </c>
      <c r="E25" s="271">
        <v>0.60199999999999998</v>
      </c>
      <c r="F25" s="271">
        <f t="shared" si="0"/>
        <v>0</v>
      </c>
      <c r="G25" s="271">
        <v>0.60199999999999998</v>
      </c>
      <c r="H25" s="271">
        <v>12750</v>
      </c>
      <c r="I25" s="280">
        <v>0.75</v>
      </c>
      <c r="J25" s="272">
        <f t="shared" si="1"/>
        <v>5756.625</v>
      </c>
    </row>
    <row r="26" spans="1:10" ht="15" customHeight="1">
      <c r="A26" s="270" t="s">
        <v>394</v>
      </c>
      <c r="B26" s="271" t="s">
        <v>361</v>
      </c>
      <c r="C26" s="271" t="s">
        <v>362</v>
      </c>
      <c r="D26" s="271" t="s">
        <v>375</v>
      </c>
      <c r="E26" s="271">
        <v>0.63300000000000001</v>
      </c>
      <c r="F26" s="271">
        <f t="shared" si="0"/>
        <v>0</v>
      </c>
      <c r="G26" s="271">
        <v>0.63300000000000001</v>
      </c>
      <c r="H26" s="271">
        <v>12750</v>
      </c>
      <c r="I26" s="280">
        <v>0.75</v>
      </c>
      <c r="J26" s="272">
        <f t="shared" si="1"/>
        <v>6053.0625</v>
      </c>
    </row>
    <row r="27" spans="1:10" ht="15" customHeight="1">
      <c r="A27" s="270" t="s">
        <v>395</v>
      </c>
      <c r="B27" s="271" t="s">
        <v>361</v>
      </c>
      <c r="C27" s="271" t="s">
        <v>374</v>
      </c>
      <c r="D27" s="271" t="s">
        <v>396</v>
      </c>
      <c r="E27" s="271">
        <v>0.41699999999999998</v>
      </c>
      <c r="F27" s="271">
        <f t="shared" si="0"/>
        <v>0</v>
      </c>
      <c r="G27" s="271">
        <v>0.41699999999999998</v>
      </c>
      <c r="H27" s="271">
        <v>5560</v>
      </c>
      <c r="I27" s="280">
        <v>0.75</v>
      </c>
      <c r="J27" s="272">
        <f t="shared" si="1"/>
        <v>1738.8899999999999</v>
      </c>
    </row>
    <row r="28" spans="1:10" ht="15" customHeight="1">
      <c r="A28" s="270" t="s">
        <v>397</v>
      </c>
      <c r="B28" s="271" t="s">
        <v>361</v>
      </c>
      <c r="C28" s="271" t="s">
        <v>374</v>
      </c>
      <c r="D28" s="271" t="s">
        <v>398</v>
      </c>
      <c r="E28" s="271">
        <v>0.81200000000000006</v>
      </c>
      <c r="F28" s="271">
        <f t="shared" si="0"/>
        <v>0</v>
      </c>
      <c r="G28" s="271">
        <v>0.81200000000000006</v>
      </c>
      <c r="H28" s="271">
        <v>3360</v>
      </c>
      <c r="I28" s="280">
        <v>0.75</v>
      </c>
      <c r="J28" s="272">
        <f t="shared" si="1"/>
        <v>2046.2400000000002</v>
      </c>
    </row>
    <row r="29" spans="1:10" ht="15" customHeight="1">
      <c r="A29" s="270" t="s">
        <v>399</v>
      </c>
      <c r="B29" s="271" t="s">
        <v>361</v>
      </c>
      <c r="C29" s="271" t="s">
        <v>374</v>
      </c>
      <c r="D29" s="271" t="s">
        <v>400</v>
      </c>
      <c r="E29" s="271">
        <v>0.60199999999999998</v>
      </c>
      <c r="F29" s="271">
        <f t="shared" si="0"/>
        <v>0</v>
      </c>
      <c r="G29" s="271">
        <v>0.60199999999999998</v>
      </c>
      <c r="H29" s="271">
        <v>8650</v>
      </c>
      <c r="I29" s="280">
        <v>0.75</v>
      </c>
      <c r="J29" s="272">
        <f t="shared" si="1"/>
        <v>3905.4750000000004</v>
      </c>
    </row>
    <row r="30" spans="1:10" ht="15" customHeight="1">
      <c r="A30" s="270" t="s">
        <v>401</v>
      </c>
      <c r="B30" s="271" t="s">
        <v>361</v>
      </c>
      <c r="C30" s="271" t="s">
        <v>374</v>
      </c>
      <c r="D30" s="271" t="s">
        <v>383</v>
      </c>
      <c r="E30" s="271">
        <v>0.25900000000000001</v>
      </c>
      <c r="F30" s="271">
        <f t="shared" si="0"/>
        <v>-0.25900000000000001</v>
      </c>
      <c r="G30" s="271">
        <v>0</v>
      </c>
      <c r="H30" s="271">
        <v>59560</v>
      </c>
      <c r="I30" s="280">
        <v>0.75</v>
      </c>
      <c r="J30" s="272">
        <f t="shared" si="1"/>
        <v>0</v>
      </c>
    </row>
    <row r="31" spans="1:10" ht="15" customHeight="1">
      <c r="A31" s="270" t="s">
        <v>402</v>
      </c>
      <c r="B31" s="271" t="s">
        <v>361</v>
      </c>
      <c r="C31" s="271" t="s">
        <v>366</v>
      </c>
      <c r="D31" s="271" t="s">
        <v>403</v>
      </c>
      <c r="E31" s="271">
        <v>0.29599999999999999</v>
      </c>
      <c r="F31" s="271">
        <f t="shared" si="0"/>
        <v>0</v>
      </c>
      <c r="G31" s="271">
        <v>0.29599999999999999</v>
      </c>
      <c r="H31" s="271">
        <v>47580</v>
      </c>
      <c r="I31" s="280">
        <v>0.75</v>
      </c>
      <c r="J31" s="272">
        <f t="shared" si="1"/>
        <v>10562.759999999998</v>
      </c>
    </row>
    <row r="32" spans="1:10" ht="15" customHeight="1">
      <c r="A32" s="270" t="s">
        <v>404</v>
      </c>
      <c r="B32" s="271" t="s">
        <v>361</v>
      </c>
      <c r="C32" s="271" t="s">
        <v>483</v>
      </c>
      <c r="D32" s="271" t="s">
        <v>403</v>
      </c>
      <c r="E32" s="271">
        <v>0.29799999999999999</v>
      </c>
      <c r="F32" s="271">
        <f t="shared" si="0"/>
        <v>0</v>
      </c>
      <c r="G32" s="271">
        <v>0.29799999999999999</v>
      </c>
      <c r="H32" s="271">
        <v>47580</v>
      </c>
      <c r="I32" s="280">
        <v>0.75</v>
      </c>
      <c r="J32" s="272">
        <f t="shared" si="1"/>
        <v>10634.130000000001</v>
      </c>
    </row>
    <row r="33" spans="1:10" ht="15" customHeight="1">
      <c r="A33" s="270" t="s">
        <v>405</v>
      </c>
      <c r="B33" s="271" t="s">
        <v>361</v>
      </c>
      <c r="C33" s="271" t="s">
        <v>368</v>
      </c>
      <c r="D33" s="271" t="s">
        <v>403</v>
      </c>
      <c r="E33" s="271">
        <v>0.29899999999999999</v>
      </c>
      <c r="F33" s="271">
        <f t="shared" si="0"/>
        <v>0</v>
      </c>
      <c r="G33" s="271">
        <v>0.29899999999999999</v>
      </c>
      <c r="H33" s="271">
        <v>47580</v>
      </c>
      <c r="I33" s="280">
        <v>0.75</v>
      </c>
      <c r="J33" s="272">
        <f t="shared" si="1"/>
        <v>10669.815000000001</v>
      </c>
    </row>
    <row r="34" spans="1:10" ht="15" customHeight="1">
      <c r="A34" s="270" t="s">
        <v>406</v>
      </c>
      <c r="B34" s="271" t="s">
        <v>361</v>
      </c>
      <c r="C34" s="271" t="s">
        <v>362</v>
      </c>
      <c r="D34" s="271" t="s">
        <v>403</v>
      </c>
      <c r="E34" s="271">
        <v>0.29799999999999999</v>
      </c>
      <c r="F34" s="271">
        <f t="shared" si="0"/>
        <v>0</v>
      </c>
      <c r="G34" s="271">
        <v>0.29799999999999999</v>
      </c>
      <c r="H34" s="271">
        <v>47580</v>
      </c>
      <c r="I34" s="280">
        <v>0.75</v>
      </c>
      <c r="J34" s="272">
        <f t="shared" si="1"/>
        <v>10634.130000000001</v>
      </c>
    </row>
    <row r="35" spans="1:10" ht="15" customHeight="1">
      <c r="A35" s="270" t="s">
        <v>407</v>
      </c>
      <c r="B35" s="271" t="s">
        <v>361</v>
      </c>
      <c r="C35" s="271" t="s">
        <v>366</v>
      </c>
      <c r="D35" s="271" t="s">
        <v>383</v>
      </c>
      <c r="E35" s="271">
        <v>6.9000000000000006E-2</v>
      </c>
      <c r="F35" s="271">
        <f t="shared" si="0"/>
        <v>0</v>
      </c>
      <c r="G35" s="271">
        <v>6.9000000000000006E-2</v>
      </c>
      <c r="H35" s="271">
        <v>59560</v>
      </c>
      <c r="I35" s="280">
        <v>0.75</v>
      </c>
      <c r="J35" s="272">
        <f t="shared" si="1"/>
        <v>3082.2300000000005</v>
      </c>
    </row>
    <row r="36" spans="1:10" ht="15" customHeight="1">
      <c r="A36" s="270" t="s">
        <v>408</v>
      </c>
      <c r="B36" s="271" t="s">
        <v>361</v>
      </c>
      <c r="C36" s="271" t="s">
        <v>362</v>
      </c>
      <c r="D36" s="271" t="s">
        <v>383</v>
      </c>
      <c r="E36" s="271">
        <v>7.4999999999999997E-2</v>
      </c>
      <c r="F36" s="271">
        <f t="shared" si="0"/>
        <v>0</v>
      </c>
      <c r="G36" s="271">
        <v>7.4999999999999997E-2</v>
      </c>
      <c r="H36" s="271">
        <v>59560</v>
      </c>
      <c r="I36" s="280">
        <v>0.75</v>
      </c>
      <c r="J36" s="272">
        <f t="shared" si="1"/>
        <v>3350.25</v>
      </c>
    </row>
    <row r="37" spans="1:10" ht="15" customHeight="1">
      <c r="A37" s="270" t="s">
        <v>409</v>
      </c>
      <c r="B37" s="271" t="s">
        <v>361</v>
      </c>
      <c r="C37" s="271" t="s">
        <v>368</v>
      </c>
      <c r="D37" s="271" t="s">
        <v>396</v>
      </c>
      <c r="E37" s="271">
        <v>0.79800000000000004</v>
      </c>
      <c r="F37" s="271">
        <f t="shared" si="0"/>
        <v>0</v>
      </c>
      <c r="G37" s="271">
        <v>0.79800000000000004</v>
      </c>
      <c r="H37" s="271">
        <v>5560</v>
      </c>
      <c r="I37" s="280">
        <v>0.75</v>
      </c>
      <c r="J37" s="272">
        <f t="shared" si="1"/>
        <v>3327.66</v>
      </c>
    </row>
    <row r="38" spans="1:10" ht="15" customHeight="1">
      <c r="A38" s="270" t="s">
        <v>410</v>
      </c>
      <c r="B38" s="271" t="s">
        <v>361</v>
      </c>
      <c r="C38" s="271" t="s">
        <v>366</v>
      </c>
      <c r="D38" s="271" t="s">
        <v>396</v>
      </c>
      <c r="E38" s="271">
        <v>0.79400000000000004</v>
      </c>
      <c r="F38" s="271">
        <f t="shared" si="0"/>
        <v>0</v>
      </c>
      <c r="G38" s="271">
        <v>0.79400000000000004</v>
      </c>
      <c r="H38" s="271">
        <v>5560</v>
      </c>
      <c r="I38" s="280">
        <v>0.75</v>
      </c>
      <c r="J38" s="272">
        <f t="shared" si="1"/>
        <v>3310.9800000000005</v>
      </c>
    </row>
    <row r="39" spans="1:10" ht="15" customHeight="1">
      <c r="A39" s="270" t="s">
        <v>411</v>
      </c>
      <c r="B39" s="271" t="s">
        <v>361</v>
      </c>
      <c r="C39" s="271" t="s">
        <v>362</v>
      </c>
      <c r="D39" s="271" t="s">
        <v>400</v>
      </c>
      <c r="E39" s="271">
        <v>0.40400000000000003</v>
      </c>
      <c r="F39" s="271">
        <f t="shared" si="0"/>
        <v>0</v>
      </c>
      <c r="G39" s="271">
        <v>0.40400000000000003</v>
      </c>
      <c r="H39" s="271">
        <v>8650</v>
      </c>
      <c r="I39" s="280">
        <v>0.75</v>
      </c>
      <c r="J39" s="272">
        <f t="shared" si="1"/>
        <v>2620.9500000000003</v>
      </c>
    </row>
    <row r="40" spans="1:10" ht="15" customHeight="1">
      <c r="A40" s="270" t="s">
        <v>412</v>
      </c>
      <c r="B40" s="271" t="s">
        <v>361</v>
      </c>
      <c r="C40" s="271" t="s">
        <v>483</v>
      </c>
      <c r="D40" s="271" t="s">
        <v>400</v>
      </c>
      <c r="E40" s="271">
        <v>0.4</v>
      </c>
      <c r="F40" s="271">
        <f t="shared" si="0"/>
        <v>0</v>
      </c>
      <c r="G40" s="271">
        <v>0.4</v>
      </c>
      <c r="H40" s="271">
        <v>8650</v>
      </c>
      <c r="I40" s="280">
        <v>0.75</v>
      </c>
      <c r="J40" s="272">
        <f t="shared" si="1"/>
        <v>2595</v>
      </c>
    </row>
    <row r="41" spans="1:10" ht="15" customHeight="1">
      <c r="A41" s="270" t="s">
        <v>413</v>
      </c>
      <c r="B41" s="271" t="s">
        <v>361</v>
      </c>
      <c r="C41" s="271" t="s">
        <v>483</v>
      </c>
      <c r="D41" s="271" t="s">
        <v>396</v>
      </c>
      <c r="E41" s="271">
        <v>0.79800000000000004</v>
      </c>
      <c r="F41" s="271">
        <f t="shared" si="0"/>
        <v>0</v>
      </c>
      <c r="G41" s="271">
        <v>0.79800000000000004</v>
      </c>
      <c r="H41" s="271">
        <v>5560</v>
      </c>
      <c r="I41" s="280">
        <v>0.75</v>
      </c>
      <c r="J41" s="272">
        <f t="shared" si="1"/>
        <v>3327.66</v>
      </c>
    </row>
    <row r="42" spans="1:10" ht="15" customHeight="1">
      <c r="A42" s="270" t="s">
        <v>695</v>
      </c>
      <c r="B42" s="271" t="s">
        <v>361</v>
      </c>
      <c r="C42" s="271" t="s">
        <v>362</v>
      </c>
      <c r="D42" s="271" t="s">
        <v>396</v>
      </c>
      <c r="E42" s="271">
        <v>0.82799999999999996</v>
      </c>
      <c r="F42" s="271">
        <f t="shared" si="0"/>
        <v>0</v>
      </c>
      <c r="G42" s="271">
        <v>0.82799999999999996</v>
      </c>
      <c r="H42" s="271">
        <v>5560</v>
      </c>
      <c r="I42" s="280">
        <v>0.75</v>
      </c>
      <c r="J42" s="272">
        <f t="shared" si="1"/>
        <v>3452.7599999999993</v>
      </c>
    </row>
    <row r="43" spans="1:10" ht="15" customHeight="1">
      <c r="A43" s="281" t="s">
        <v>696</v>
      </c>
      <c r="B43" s="282" t="s">
        <v>361</v>
      </c>
      <c r="C43" s="282" t="s">
        <v>368</v>
      </c>
      <c r="D43" s="282" t="s">
        <v>400</v>
      </c>
      <c r="E43" s="282">
        <v>0.40500000000000003</v>
      </c>
      <c r="F43" s="282">
        <f t="shared" si="0"/>
        <v>0</v>
      </c>
      <c r="G43" s="282">
        <v>0.40500000000000003</v>
      </c>
      <c r="H43" s="282">
        <v>8650</v>
      </c>
      <c r="I43" s="280">
        <v>0.75</v>
      </c>
      <c r="J43" s="272">
        <f t="shared" si="1"/>
        <v>2627.4375000000005</v>
      </c>
    </row>
    <row r="44" spans="1:10" ht="15" customHeight="1" thickBot="1">
      <c r="A44" s="276" t="s">
        <v>12</v>
      </c>
      <c r="B44" s="271" t="s">
        <v>361</v>
      </c>
      <c r="C44" s="278" t="s">
        <v>374</v>
      </c>
      <c r="D44" s="278" t="s">
        <v>403</v>
      </c>
      <c r="E44" s="271">
        <v>0.158</v>
      </c>
      <c r="F44" s="273">
        <f t="shared" si="0"/>
        <v>-0.158</v>
      </c>
      <c r="G44" s="271">
        <v>0</v>
      </c>
      <c r="H44" s="271">
        <v>47580</v>
      </c>
      <c r="I44" s="280">
        <v>0.75</v>
      </c>
      <c r="J44" s="272">
        <f t="shared" si="1"/>
        <v>0</v>
      </c>
    </row>
    <row r="45" spans="1:10" ht="15" customHeight="1" thickTop="1" thickBot="1">
      <c r="A45" s="276" t="s">
        <v>13</v>
      </c>
      <c r="B45" s="271" t="s">
        <v>361</v>
      </c>
      <c r="C45" s="278" t="s">
        <v>374</v>
      </c>
      <c r="D45" s="278" t="s">
        <v>15</v>
      </c>
      <c r="E45" s="271">
        <v>0.78700000000000003</v>
      </c>
      <c r="F45" s="273">
        <f t="shared" si="0"/>
        <v>-0.36600000000000005</v>
      </c>
      <c r="G45" s="271">
        <v>0.42099999999999999</v>
      </c>
      <c r="H45" s="271">
        <v>34510</v>
      </c>
      <c r="I45" s="280">
        <v>0.75</v>
      </c>
      <c r="J45" s="272">
        <f t="shared" si="1"/>
        <v>10896.532499999999</v>
      </c>
    </row>
    <row r="46" spans="1:10" ht="15" customHeight="1" thickTop="1" thickBot="1">
      <c r="A46" s="277" t="s">
        <v>14</v>
      </c>
      <c r="B46" s="273" t="s">
        <v>361</v>
      </c>
      <c r="C46" s="279" t="s">
        <v>366</v>
      </c>
      <c r="D46" s="279" t="s">
        <v>400</v>
      </c>
      <c r="E46" s="273">
        <v>0.40200000000000002</v>
      </c>
      <c r="F46" s="273">
        <f t="shared" si="0"/>
        <v>0</v>
      </c>
      <c r="G46" s="273">
        <v>0.40200000000000002</v>
      </c>
      <c r="H46" s="273">
        <v>8650</v>
      </c>
      <c r="I46" s="280">
        <v>0.75</v>
      </c>
      <c r="J46" s="272">
        <f t="shared" si="1"/>
        <v>2607.9750000000004</v>
      </c>
    </row>
    <row r="47" spans="1:10" ht="20.100000000000001" customHeight="1" thickTop="1" thickBot="1">
      <c r="A47" s="893" t="s">
        <v>226</v>
      </c>
      <c r="B47" s="893"/>
      <c r="C47" s="893"/>
      <c r="D47" s="893"/>
      <c r="E47" s="893"/>
      <c r="F47" s="893"/>
      <c r="G47" s="893"/>
      <c r="H47" s="893"/>
      <c r="I47" s="893"/>
      <c r="J47" s="274">
        <f>SUM(J3:J46)</f>
        <v>207206.97750000007</v>
      </c>
    </row>
    <row r="48" spans="1:10" ht="20.100000000000001" customHeight="1" thickTop="1" thickBot="1">
      <c r="A48" s="893" t="s">
        <v>227</v>
      </c>
      <c r="B48" s="893"/>
      <c r="C48" s="893"/>
      <c r="D48" s="893"/>
      <c r="E48" s="893"/>
      <c r="F48" s="893"/>
      <c r="G48" s="893"/>
      <c r="H48" s="893"/>
      <c r="I48" s="893"/>
      <c r="J48" s="274">
        <f>SUM(J47*10%)</f>
        <v>20720.697750000007</v>
      </c>
    </row>
    <row r="49" spans="1:10" ht="20.100000000000001" customHeight="1" thickTop="1" thickBot="1">
      <c r="A49" s="893" t="s">
        <v>228</v>
      </c>
      <c r="B49" s="893"/>
      <c r="C49" s="893"/>
      <c r="D49" s="893"/>
      <c r="E49" s="893"/>
      <c r="F49" s="893"/>
      <c r="G49" s="893"/>
      <c r="H49" s="893"/>
      <c r="I49" s="893"/>
      <c r="J49" s="275">
        <f>SUM(J47:J48)</f>
        <v>227927.67525000009</v>
      </c>
    </row>
    <row r="50" spans="1:10" ht="13.5" thickTop="1"/>
  </sheetData>
  <mergeCells count="4">
    <mergeCell ref="B2:D2"/>
    <mergeCell ref="A47:I47"/>
    <mergeCell ref="A48:I48"/>
    <mergeCell ref="A49:I49"/>
  </mergeCells>
  <phoneticPr fontId="44" type="noConversion"/>
  <pageMargins left="0.75" right="0.75" top="1" bottom="1" header="0.5" footer="0.5"/>
  <pageSetup paperSize="9" scale="91"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rightToLeft="1" zoomScaleNormal="100" zoomScaleSheetLayoutView="115" workbookViewId="0">
      <selection activeCell="L17" sqref="L17"/>
    </sheetView>
  </sheetViews>
  <sheetFormatPr defaultRowHeight="12.75"/>
  <cols>
    <col min="1" max="1" width="5.140625" style="35" customWidth="1"/>
    <col min="2" max="2" width="18.85546875" style="35" customWidth="1"/>
    <col min="3" max="3" width="6.85546875" style="35" customWidth="1"/>
    <col min="4" max="7" width="16.42578125" style="35" customWidth="1"/>
    <col min="8" max="8" width="5.42578125" style="35" bestFit="1" customWidth="1"/>
    <col min="9" max="9" width="6.7109375" style="35" customWidth="1"/>
    <col min="10" max="16384" width="9.140625" style="35"/>
  </cols>
  <sheetData>
    <row r="1" spans="1:14" ht="26.25" customHeight="1" thickTop="1" thickBot="1">
      <c r="A1" s="896" t="s">
        <v>179</v>
      </c>
      <c r="B1" s="896"/>
      <c r="C1" s="896"/>
      <c r="D1" s="896"/>
      <c r="E1" s="896"/>
      <c r="F1" s="896"/>
      <c r="G1" s="896"/>
      <c r="H1" s="896"/>
      <c r="I1" s="896"/>
      <c r="N1" s="371" t="s">
        <v>955</v>
      </c>
    </row>
    <row r="2" spans="1:14" ht="22.5" customHeight="1" thickTop="1">
      <c r="A2" s="56" t="s">
        <v>247</v>
      </c>
      <c r="B2" s="57" t="s">
        <v>481</v>
      </c>
      <c r="C2" s="58" t="s">
        <v>245</v>
      </c>
      <c r="D2" s="58" t="s">
        <v>753</v>
      </c>
      <c r="E2" s="58" t="s">
        <v>754</v>
      </c>
      <c r="F2" s="58" t="s">
        <v>755</v>
      </c>
      <c r="G2" s="58" t="s">
        <v>729</v>
      </c>
      <c r="H2" s="58" t="s">
        <v>16</v>
      </c>
      <c r="I2" s="354" t="s">
        <v>246</v>
      </c>
    </row>
    <row r="3" spans="1:14" ht="24.95" customHeight="1">
      <c r="A3" s="59">
        <v>1</v>
      </c>
      <c r="B3" s="60" t="s">
        <v>952</v>
      </c>
      <c r="C3" s="61" t="s">
        <v>139</v>
      </c>
      <c r="D3" s="61">
        <v>0</v>
      </c>
      <c r="E3" s="61">
        <v>0</v>
      </c>
      <c r="F3" s="61">
        <v>0</v>
      </c>
      <c r="G3" s="61">
        <v>100</v>
      </c>
      <c r="H3" s="355">
        <v>1</v>
      </c>
      <c r="I3" s="61">
        <f>H3*G3</f>
        <v>100</v>
      </c>
    </row>
    <row r="4" spans="1:14" ht="24.95" customHeight="1" thickBot="1">
      <c r="A4" s="246">
        <v>2</v>
      </c>
      <c r="B4" s="247" t="s">
        <v>952</v>
      </c>
      <c r="C4" s="248" t="s">
        <v>139</v>
      </c>
      <c r="D4" s="248">
        <v>7</v>
      </c>
      <c r="E4" s="248">
        <v>9</v>
      </c>
      <c r="F4" s="248">
        <v>1.27</v>
      </c>
      <c r="G4" s="248">
        <f>F4*E4*D4</f>
        <v>80.009999999999991</v>
      </c>
      <c r="H4" s="370">
        <v>1</v>
      </c>
      <c r="I4" s="61">
        <f>H4*G4</f>
        <v>80.009999999999991</v>
      </c>
    </row>
    <row r="5" spans="1:14" ht="24.95" customHeight="1" thickTop="1" thickBot="1">
      <c r="A5" s="351"/>
      <c r="B5" s="253"/>
      <c r="C5" s="253"/>
      <c r="D5" s="253"/>
      <c r="E5" s="253"/>
      <c r="F5" s="253"/>
      <c r="G5" s="372"/>
      <c r="H5" s="899">
        <f>SUM(I3:I4)</f>
        <v>180.01</v>
      </c>
      <c r="I5" s="900"/>
    </row>
    <row r="6" spans="1:14" ht="24.95" customHeight="1" thickTop="1">
      <c r="A6" s="376"/>
      <c r="B6" s="263"/>
      <c r="C6" s="263"/>
      <c r="D6" s="263"/>
      <c r="E6" s="263"/>
      <c r="F6" s="263"/>
      <c r="G6" s="263"/>
      <c r="H6" s="377"/>
      <c r="I6" s="263"/>
    </row>
    <row r="7" spans="1:14" ht="24.95" customHeight="1">
      <c r="A7" s="374"/>
      <c r="B7" s="374"/>
      <c r="C7" s="374"/>
      <c r="D7" s="374"/>
      <c r="E7" s="374"/>
      <c r="F7" s="374"/>
      <c r="G7" s="374"/>
      <c r="H7" s="375"/>
      <c r="I7" s="374"/>
    </row>
    <row r="8" spans="1:14" ht="24.95" customHeight="1">
      <c r="A8" s="373"/>
      <c r="B8" s="374"/>
      <c r="C8" s="374"/>
      <c r="D8" s="381"/>
      <c r="E8" s="381"/>
      <c r="F8" s="381"/>
      <c r="G8" s="374"/>
      <c r="H8" s="375"/>
      <c r="I8" s="374"/>
    </row>
    <row r="9" spans="1:14" ht="24.95" customHeight="1" thickBot="1">
      <c r="A9" s="897" t="s">
        <v>180</v>
      </c>
      <c r="B9" s="898"/>
      <c r="C9" s="898"/>
      <c r="D9" s="898"/>
      <c r="E9" s="898"/>
      <c r="F9" s="898"/>
      <c r="G9" s="898"/>
      <c r="H9" s="898"/>
      <c r="I9" s="898"/>
    </row>
    <row r="10" spans="1:14" ht="24.95" customHeight="1" thickTop="1">
      <c r="A10" s="56" t="s">
        <v>247</v>
      </c>
      <c r="B10" s="57" t="s">
        <v>481</v>
      </c>
      <c r="C10" s="57" t="s">
        <v>245</v>
      </c>
      <c r="D10" s="57" t="s">
        <v>753</v>
      </c>
      <c r="E10" s="57" t="s">
        <v>754</v>
      </c>
      <c r="F10" s="57" t="s">
        <v>755</v>
      </c>
      <c r="G10" s="57" t="s">
        <v>729</v>
      </c>
      <c r="H10" s="57" t="s">
        <v>16</v>
      </c>
      <c r="I10" s="354" t="s">
        <v>246</v>
      </c>
    </row>
    <row r="11" spans="1:14" ht="24.95" customHeight="1">
      <c r="A11" s="59">
        <v>3</v>
      </c>
      <c r="B11" s="60" t="s">
        <v>953</v>
      </c>
      <c r="C11" s="60" t="s">
        <v>139</v>
      </c>
      <c r="D11" s="60">
        <v>1.36</v>
      </c>
      <c r="E11" s="60">
        <v>6.25</v>
      </c>
      <c r="F11" s="60">
        <v>5</v>
      </c>
      <c r="G11" s="60">
        <f>F11*E11*D11</f>
        <v>42.5</v>
      </c>
      <c r="H11" s="378">
        <v>1</v>
      </c>
      <c r="I11" s="61">
        <f t="shared" ref="I11:I18" si="0">H11*G11</f>
        <v>42.5</v>
      </c>
    </row>
    <row r="12" spans="1:14" ht="24.95" customHeight="1">
      <c r="A12" s="59"/>
      <c r="B12" s="60" t="s">
        <v>953</v>
      </c>
      <c r="C12" s="60" t="s">
        <v>139</v>
      </c>
      <c r="D12" s="60">
        <v>1.36</v>
      </c>
      <c r="E12" s="60">
        <v>6.25</v>
      </c>
      <c r="F12" s="60">
        <v>5</v>
      </c>
      <c r="G12" s="60">
        <v>50</v>
      </c>
      <c r="H12" s="378">
        <v>1</v>
      </c>
      <c r="I12" s="61">
        <f t="shared" si="0"/>
        <v>50</v>
      </c>
    </row>
    <row r="13" spans="1:14" ht="24.95" customHeight="1">
      <c r="A13" s="59">
        <v>4</v>
      </c>
      <c r="B13" s="60" t="s">
        <v>954</v>
      </c>
      <c r="C13" s="60" t="s">
        <v>139</v>
      </c>
      <c r="D13" s="60">
        <v>7</v>
      </c>
      <c r="E13" s="60">
        <v>5.5</v>
      </c>
      <c r="F13" s="60">
        <v>0.5</v>
      </c>
      <c r="G13" s="60">
        <f>F13*E13*D13</f>
        <v>19.25</v>
      </c>
      <c r="H13" s="378">
        <v>1</v>
      </c>
      <c r="I13" s="61">
        <f t="shared" si="0"/>
        <v>19.25</v>
      </c>
    </row>
    <row r="14" spans="1:14" ht="24.95" customHeight="1">
      <c r="A14" s="59">
        <v>5</v>
      </c>
      <c r="B14" s="379" t="s">
        <v>956</v>
      </c>
      <c r="C14" s="60" t="s">
        <v>139</v>
      </c>
      <c r="D14" s="60"/>
      <c r="E14" s="60"/>
      <c r="F14" s="60"/>
      <c r="G14" s="60">
        <v>100</v>
      </c>
      <c r="H14" s="378">
        <v>1</v>
      </c>
      <c r="I14" s="61">
        <f t="shared" si="0"/>
        <v>100</v>
      </c>
    </row>
    <row r="15" spans="1:14" ht="24.95" customHeight="1">
      <c r="A15" s="59">
        <v>6</v>
      </c>
      <c r="B15" s="60" t="s">
        <v>957</v>
      </c>
      <c r="C15" s="60" t="s">
        <v>139</v>
      </c>
      <c r="D15" s="60"/>
      <c r="E15" s="60"/>
      <c r="F15" s="60"/>
      <c r="G15" s="60">
        <v>9.6199999999999992</v>
      </c>
      <c r="H15" s="378">
        <v>1</v>
      </c>
      <c r="I15" s="61">
        <f t="shared" si="0"/>
        <v>9.6199999999999992</v>
      </c>
    </row>
    <row r="16" spans="1:14" ht="24.95" customHeight="1">
      <c r="A16" s="59">
        <v>7</v>
      </c>
      <c r="B16" s="60" t="s">
        <v>958</v>
      </c>
      <c r="C16" s="60" t="s">
        <v>139</v>
      </c>
      <c r="D16" s="60"/>
      <c r="E16" s="60"/>
      <c r="F16" s="60"/>
      <c r="G16" s="60">
        <v>2.79</v>
      </c>
      <c r="H16" s="378">
        <v>1</v>
      </c>
      <c r="I16" s="61">
        <f t="shared" si="0"/>
        <v>2.79</v>
      </c>
    </row>
    <row r="17" spans="1:9" ht="24.95" customHeight="1">
      <c r="A17" s="246">
        <v>8</v>
      </c>
      <c r="B17" s="247" t="s">
        <v>959</v>
      </c>
      <c r="C17" s="247" t="s">
        <v>139</v>
      </c>
      <c r="D17" s="247"/>
      <c r="E17" s="247"/>
      <c r="F17" s="247"/>
      <c r="G17" s="247">
        <v>3.56</v>
      </c>
      <c r="H17" s="380">
        <v>1</v>
      </c>
      <c r="I17" s="248">
        <f t="shared" si="0"/>
        <v>3.56</v>
      </c>
    </row>
    <row r="18" spans="1:9" ht="24.95" customHeight="1" thickBot="1">
      <c r="A18" s="246">
        <v>9</v>
      </c>
      <c r="B18" s="486" t="s">
        <v>620</v>
      </c>
      <c r="C18" s="247" t="s">
        <v>139</v>
      </c>
      <c r="D18" s="486">
        <v>9.5</v>
      </c>
      <c r="E18" s="486">
        <v>6</v>
      </c>
      <c r="F18" s="486">
        <v>3.5</v>
      </c>
      <c r="G18" s="60">
        <f>F18*E18*D18</f>
        <v>199.5</v>
      </c>
      <c r="H18" s="380">
        <v>1</v>
      </c>
      <c r="I18" s="248">
        <f t="shared" si="0"/>
        <v>199.5</v>
      </c>
    </row>
    <row r="19" spans="1:9" ht="24.95" customHeight="1" thickTop="1" thickBot="1">
      <c r="A19" s="894" t="s">
        <v>621</v>
      </c>
      <c r="B19" s="895"/>
      <c r="C19" s="895"/>
      <c r="D19" s="895"/>
      <c r="E19" s="895"/>
      <c r="F19" s="895"/>
      <c r="G19" s="264"/>
      <c r="H19" s="901">
        <f>SUM(I11:I18)</f>
        <v>427.22</v>
      </c>
      <c r="I19" s="902"/>
    </row>
    <row r="20" spans="1:9" ht="24.95" customHeight="1" thickTop="1"/>
    <row r="21" spans="1:9" ht="24.95" customHeight="1"/>
    <row r="22" spans="1:9" ht="24.95" customHeight="1"/>
    <row r="23" spans="1:9" ht="24.95" customHeight="1"/>
    <row r="24" spans="1:9" ht="24.95" customHeight="1"/>
    <row r="25" spans="1:9" ht="24.95" customHeight="1"/>
    <row r="26" spans="1:9" ht="24.95" customHeight="1"/>
    <row r="27" spans="1:9" ht="24.95" customHeight="1"/>
    <row r="28" spans="1:9" ht="24.95" customHeight="1"/>
    <row r="29" spans="1:9" ht="24.95" customHeight="1"/>
    <row r="30" spans="1:9" ht="24.95" customHeight="1"/>
    <row r="31" spans="1:9" ht="24.95" customHeight="1"/>
    <row r="32" spans="1:9" ht="24.95" customHeight="1"/>
    <row r="33" ht="24.95" customHeight="1"/>
    <row r="34" ht="24.95" customHeight="1"/>
  </sheetData>
  <mergeCells count="5">
    <mergeCell ref="A19:F19"/>
    <mergeCell ref="A1:I1"/>
    <mergeCell ref="A9:I9"/>
    <mergeCell ref="H5:I5"/>
    <mergeCell ref="H19:I19"/>
  </mergeCells>
  <phoneticPr fontId="44" type="noConversion"/>
  <printOptions horizontalCentered="1"/>
  <pageMargins left="0.74803149606299213" right="0.74803149606299213" top="0.98425196850393704" bottom="0.98425196850393704" header="0.51181102362204722" footer="0.51181102362204722"/>
  <pageSetup paperSize="9" scale="80" orientation="portrait" horizontalDpi="4294967295"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rightToLeft="1" zoomScaleNormal="100" zoomScaleSheetLayoutView="115" workbookViewId="0">
      <selection activeCell="H12" sqref="H12"/>
    </sheetView>
  </sheetViews>
  <sheetFormatPr defaultRowHeight="12.75"/>
  <cols>
    <col min="1" max="1" width="5.140625" style="35" customWidth="1"/>
    <col min="2" max="2" width="18.85546875" style="35" customWidth="1"/>
    <col min="3" max="3" width="6.85546875" style="35" customWidth="1"/>
    <col min="4" max="6" width="16.42578125" style="35" customWidth="1"/>
    <col min="7" max="7" width="6.7109375" style="35" customWidth="1"/>
    <col min="8" max="8" width="16.42578125" style="35" customWidth="1"/>
    <col min="9" max="16384" width="9.140625" style="35"/>
  </cols>
  <sheetData>
    <row r="1" spans="1:8" ht="26.25" customHeight="1" thickBot="1">
      <c r="A1" s="896" t="s">
        <v>760</v>
      </c>
      <c r="B1" s="896"/>
      <c r="C1" s="896"/>
      <c r="D1" s="896"/>
      <c r="E1" s="896"/>
      <c r="F1" s="896"/>
      <c r="G1" s="896"/>
      <c r="H1" s="896"/>
    </row>
    <row r="2" spans="1:8" ht="22.5" customHeight="1" thickTop="1">
      <c r="A2" s="399" t="s">
        <v>247</v>
      </c>
      <c r="B2" s="399" t="s">
        <v>481</v>
      </c>
      <c r="C2" s="399" t="s">
        <v>67</v>
      </c>
      <c r="D2" s="399" t="s">
        <v>753</v>
      </c>
      <c r="E2" s="399" t="s">
        <v>754</v>
      </c>
      <c r="F2" s="399" t="s">
        <v>755</v>
      </c>
      <c r="G2" s="400" t="s">
        <v>693</v>
      </c>
      <c r="H2" s="399" t="s">
        <v>729</v>
      </c>
    </row>
    <row r="3" spans="1:8" ht="24.95" customHeight="1">
      <c r="A3" s="401">
        <v>1</v>
      </c>
      <c r="B3" s="401" t="s">
        <v>756</v>
      </c>
      <c r="C3" s="401">
        <v>2</v>
      </c>
      <c r="D3" s="401">
        <v>2.5</v>
      </c>
      <c r="E3" s="401">
        <v>2.2000000000000002</v>
      </c>
      <c r="F3" s="401">
        <v>0.5</v>
      </c>
      <c r="G3" s="467">
        <v>1</v>
      </c>
      <c r="H3" s="401">
        <f t="shared" ref="H3:H11" si="0">C3*D3*E3*F3</f>
        <v>5.5</v>
      </c>
    </row>
    <row r="4" spans="1:8" ht="24.95" customHeight="1">
      <c r="A4" s="401">
        <v>2</v>
      </c>
      <c r="B4" s="401" t="s">
        <v>459</v>
      </c>
      <c r="C4" s="401">
        <v>2</v>
      </c>
      <c r="D4" s="401">
        <v>2.8</v>
      </c>
      <c r="E4" s="401">
        <v>1</v>
      </c>
      <c r="F4" s="401">
        <v>0.4</v>
      </c>
      <c r="G4" s="467">
        <v>1</v>
      </c>
      <c r="H4" s="401">
        <f t="shared" si="0"/>
        <v>2.2399999999999998</v>
      </c>
    </row>
    <row r="5" spans="1:8" ht="24.95" customHeight="1">
      <c r="A5" s="401">
        <v>3</v>
      </c>
      <c r="B5" s="401" t="s">
        <v>461</v>
      </c>
      <c r="C5" s="401">
        <v>1</v>
      </c>
      <c r="D5" s="401">
        <v>2.75</v>
      </c>
      <c r="E5" s="401">
        <v>1.75</v>
      </c>
      <c r="F5" s="401">
        <v>0.4</v>
      </c>
      <c r="G5" s="467">
        <v>1</v>
      </c>
      <c r="H5" s="401">
        <f t="shared" si="0"/>
        <v>1.925</v>
      </c>
    </row>
    <row r="6" spans="1:8" ht="24.95" customHeight="1">
      <c r="A6" s="401">
        <v>4</v>
      </c>
      <c r="B6" s="401" t="s">
        <v>757</v>
      </c>
      <c r="C6" s="401">
        <v>2</v>
      </c>
      <c r="D6" s="401">
        <v>2.8</v>
      </c>
      <c r="E6" s="401">
        <v>2.5</v>
      </c>
      <c r="F6" s="401">
        <v>0.5</v>
      </c>
      <c r="G6" s="467">
        <v>1</v>
      </c>
      <c r="H6" s="401">
        <f t="shared" si="0"/>
        <v>7</v>
      </c>
    </row>
    <row r="7" spans="1:8" ht="24.95" customHeight="1">
      <c r="A7" s="401">
        <v>5</v>
      </c>
      <c r="B7" s="401" t="s">
        <v>758</v>
      </c>
      <c r="C7" s="401">
        <v>2</v>
      </c>
      <c r="D7" s="401">
        <v>2.75</v>
      </c>
      <c r="E7" s="401">
        <v>2.5499999999999998</v>
      </c>
      <c r="F7" s="401">
        <v>0.5</v>
      </c>
      <c r="G7" s="467">
        <v>1</v>
      </c>
      <c r="H7" s="401">
        <f t="shared" si="0"/>
        <v>7.0124999999999993</v>
      </c>
    </row>
    <row r="8" spans="1:8" ht="24.95" customHeight="1">
      <c r="A8" s="401">
        <v>6</v>
      </c>
      <c r="B8" s="401" t="s">
        <v>460</v>
      </c>
      <c r="C8" s="401">
        <v>1</v>
      </c>
      <c r="D8" s="401">
        <v>2.75</v>
      </c>
      <c r="E8" s="401">
        <v>1.75</v>
      </c>
      <c r="F8" s="401">
        <v>0.4</v>
      </c>
      <c r="G8" s="467">
        <v>1</v>
      </c>
      <c r="H8" s="401">
        <f t="shared" si="0"/>
        <v>1.925</v>
      </c>
    </row>
    <row r="9" spans="1:8" ht="24.95" customHeight="1">
      <c r="A9" s="402">
        <v>7</v>
      </c>
      <c r="B9" s="402" t="s">
        <v>763</v>
      </c>
      <c r="C9" s="402">
        <v>2</v>
      </c>
      <c r="D9" s="402">
        <v>8</v>
      </c>
      <c r="E9" s="402">
        <v>2.1</v>
      </c>
      <c r="F9" s="402">
        <v>0.7</v>
      </c>
      <c r="G9" s="467">
        <v>1</v>
      </c>
      <c r="H9" s="402">
        <f t="shared" si="0"/>
        <v>23.52</v>
      </c>
    </row>
    <row r="10" spans="1:8" s="284" customFormat="1" ht="24.95" customHeight="1">
      <c r="A10" s="468"/>
      <c r="B10" s="468" t="s">
        <v>764</v>
      </c>
      <c r="C10" s="468">
        <v>2</v>
      </c>
      <c r="D10" s="468">
        <v>2.5</v>
      </c>
      <c r="E10" s="468">
        <v>2.2000000000000002</v>
      </c>
      <c r="F10" s="468">
        <v>0.5</v>
      </c>
      <c r="G10" s="469">
        <v>1</v>
      </c>
      <c r="H10" s="468">
        <f t="shared" si="0"/>
        <v>5.5</v>
      </c>
    </row>
    <row r="11" spans="1:8" s="284" customFormat="1" ht="24.95" customHeight="1" thickBot="1">
      <c r="A11" s="403"/>
      <c r="B11" s="403" t="s">
        <v>218</v>
      </c>
      <c r="C11" s="403">
        <v>1</v>
      </c>
      <c r="D11" s="403">
        <v>0.8</v>
      </c>
      <c r="E11" s="403">
        <v>2.8</v>
      </c>
      <c r="F11" s="403">
        <v>0.5</v>
      </c>
      <c r="G11" s="470">
        <v>1</v>
      </c>
      <c r="H11" s="403">
        <f t="shared" si="0"/>
        <v>1.1199999999999999</v>
      </c>
    </row>
    <row r="12" spans="1:8" ht="24.95" customHeight="1" thickTop="1" thickBot="1">
      <c r="A12" s="894" t="s">
        <v>759</v>
      </c>
      <c r="B12" s="895"/>
      <c r="C12" s="895"/>
      <c r="D12" s="895"/>
      <c r="E12" s="895"/>
      <c r="F12" s="895"/>
      <c r="G12" s="253"/>
      <c r="H12" s="249">
        <f>SUM(H3:H11)</f>
        <v>55.7425</v>
      </c>
    </row>
    <row r="13" spans="1:8" ht="24.95" customHeight="1" thickTop="1"/>
    <row r="14" spans="1:8" ht="24.95" customHeight="1"/>
    <row r="15" spans="1:8" ht="24.95" customHeight="1"/>
    <row r="16" spans="1:8"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sheetData>
  <mergeCells count="2">
    <mergeCell ref="A12:F12"/>
    <mergeCell ref="A1:H1"/>
  </mergeCells>
  <phoneticPr fontId="44" type="noConversion"/>
  <printOptions horizontalCentered="1"/>
  <pageMargins left="0.74803149606299213" right="0.74803149606299213" top="0.98425196850393704" bottom="0.98425196850393704" header="0.51181102362204722" footer="0.51181102362204722"/>
  <pageSetup paperSize="9" scale="80" orientation="portrait" horizontalDpi="4294967295"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rightToLeft="1" topLeftCell="A16" zoomScaleNormal="100" zoomScaleSheetLayoutView="100" workbookViewId="0">
      <selection activeCell="J23" sqref="J23"/>
    </sheetView>
  </sheetViews>
  <sheetFormatPr defaultRowHeight="12.75"/>
  <cols>
    <col min="1" max="1" width="5.140625" style="35" customWidth="1"/>
    <col min="2" max="2" width="18.85546875" style="35" customWidth="1"/>
    <col min="3" max="3" width="6.85546875" style="35" customWidth="1"/>
    <col min="4" max="8" width="16.42578125" style="35" customWidth="1"/>
    <col min="9" max="16384" width="9.140625" style="35"/>
  </cols>
  <sheetData>
    <row r="1" spans="1:9" ht="26.25" customHeight="1" thickBot="1">
      <c r="A1" s="896" t="s">
        <v>347</v>
      </c>
      <c r="B1" s="896"/>
      <c r="C1" s="896"/>
      <c r="D1" s="896"/>
      <c r="E1" s="896"/>
      <c r="F1" s="896"/>
      <c r="G1" s="896"/>
      <c r="H1" s="262"/>
    </row>
    <row r="2" spans="1:9" ht="22.5" customHeight="1" thickTop="1">
      <c r="A2" s="56" t="s">
        <v>247</v>
      </c>
      <c r="B2" s="57" t="s">
        <v>481</v>
      </c>
      <c r="C2" s="58" t="s">
        <v>67</v>
      </c>
      <c r="D2" s="58" t="s">
        <v>753</v>
      </c>
      <c r="E2" s="58" t="s">
        <v>755</v>
      </c>
      <c r="F2" s="58" t="s">
        <v>352</v>
      </c>
      <c r="G2" s="58" t="s">
        <v>729</v>
      </c>
      <c r="H2" s="58" t="s">
        <v>346</v>
      </c>
    </row>
    <row r="3" spans="1:9" ht="24.95" customHeight="1">
      <c r="A3" s="59">
        <v>1</v>
      </c>
      <c r="B3" s="60" t="s">
        <v>757</v>
      </c>
      <c r="C3" s="61">
        <v>1</v>
      </c>
      <c r="D3" s="61">
        <v>3.7</v>
      </c>
      <c r="E3" s="61">
        <v>3.45</v>
      </c>
      <c r="F3" s="61">
        <v>0.25</v>
      </c>
      <c r="G3" s="61">
        <f t="shared" ref="G3:G12" si="0">C3*D3*E3*F3</f>
        <v>3.1912500000000001</v>
      </c>
      <c r="H3" s="61"/>
    </row>
    <row r="4" spans="1:9" ht="24.95" customHeight="1">
      <c r="A4" s="59">
        <v>2</v>
      </c>
      <c r="B4" s="60"/>
      <c r="C4" s="61">
        <v>1</v>
      </c>
      <c r="D4" s="61">
        <v>0.8</v>
      </c>
      <c r="E4" s="61">
        <v>3.45</v>
      </c>
      <c r="F4" s="61">
        <v>0.25</v>
      </c>
      <c r="G4" s="61">
        <f t="shared" si="0"/>
        <v>0.69000000000000006</v>
      </c>
      <c r="H4" s="61"/>
    </row>
    <row r="5" spans="1:9" ht="24.95" customHeight="1">
      <c r="A5" s="59">
        <v>3</v>
      </c>
      <c r="B5" s="60"/>
      <c r="C5" s="61">
        <v>1</v>
      </c>
      <c r="D5" s="61">
        <v>1</v>
      </c>
      <c r="E5" s="61">
        <v>3.45</v>
      </c>
      <c r="F5" s="61">
        <v>0.25</v>
      </c>
      <c r="G5" s="61">
        <f t="shared" si="0"/>
        <v>0.86250000000000004</v>
      </c>
      <c r="H5" s="61"/>
    </row>
    <row r="6" spans="1:9" ht="24.95" customHeight="1">
      <c r="A6" s="59">
        <v>4</v>
      </c>
      <c r="B6" s="60"/>
      <c r="C6" s="61">
        <v>1</v>
      </c>
      <c r="D6" s="61">
        <v>3.45</v>
      </c>
      <c r="E6" s="61">
        <v>3.45</v>
      </c>
      <c r="F6" s="61">
        <v>0.25</v>
      </c>
      <c r="G6" s="61">
        <f t="shared" si="0"/>
        <v>2.9756250000000004</v>
      </c>
      <c r="H6" s="61"/>
    </row>
    <row r="7" spans="1:9" ht="24.95" customHeight="1">
      <c r="A7" s="59">
        <v>5</v>
      </c>
      <c r="B7" s="60"/>
      <c r="C7" s="61">
        <v>1</v>
      </c>
      <c r="D7" s="61">
        <v>7.7</v>
      </c>
      <c r="E7" s="61">
        <v>3.45</v>
      </c>
      <c r="F7" s="61">
        <v>0.25</v>
      </c>
      <c r="G7" s="61">
        <f t="shared" si="0"/>
        <v>6.6412500000000003</v>
      </c>
      <c r="H7" s="61"/>
    </row>
    <row r="8" spans="1:9" ht="24.95" customHeight="1">
      <c r="A8" s="59">
        <v>6</v>
      </c>
      <c r="B8" s="60"/>
      <c r="C8" s="61">
        <v>1</v>
      </c>
      <c r="D8" s="61">
        <v>5.4</v>
      </c>
      <c r="E8" s="61">
        <v>3.45</v>
      </c>
      <c r="F8" s="61">
        <v>0.25</v>
      </c>
      <c r="G8" s="61">
        <f t="shared" si="0"/>
        <v>4.6575000000000006</v>
      </c>
      <c r="H8" s="61"/>
    </row>
    <row r="9" spans="1:9" ht="24.95" customHeight="1">
      <c r="A9" s="59">
        <v>7</v>
      </c>
      <c r="B9" s="60"/>
      <c r="C9" s="61">
        <v>1</v>
      </c>
      <c r="D9" s="61">
        <v>4.95</v>
      </c>
      <c r="E9" s="61">
        <v>3.45</v>
      </c>
      <c r="F9" s="61">
        <v>0.25</v>
      </c>
      <c r="G9" s="61">
        <f t="shared" si="0"/>
        <v>4.2693750000000001</v>
      </c>
      <c r="H9" s="61"/>
    </row>
    <row r="10" spans="1:9" ht="24.95" customHeight="1">
      <c r="A10" s="59">
        <v>8</v>
      </c>
      <c r="B10" s="60"/>
      <c r="C10" s="61">
        <v>1</v>
      </c>
      <c r="D10" s="61">
        <v>3.2</v>
      </c>
      <c r="E10" s="61">
        <v>3.45</v>
      </c>
      <c r="F10" s="61">
        <v>0.25</v>
      </c>
      <c r="G10" s="61">
        <f t="shared" si="0"/>
        <v>2.7600000000000002</v>
      </c>
      <c r="H10" s="61"/>
    </row>
    <row r="11" spans="1:9" ht="24.95" customHeight="1">
      <c r="A11" s="59">
        <v>9</v>
      </c>
      <c r="B11" s="60"/>
      <c r="C11" s="61">
        <v>1</v>
      </c>
      <c r="D11" s="61">
        <v>4.8</v>
      </c>
      <c r="E11" s="61">
        <v>3.45</v>
      </c>
      <c r="F11" s="61">
        <v>0.25</v>
      </c>
      <c r="G11" s="61">
        <f t="shared" si="0"/>
        <v>4.1399999999999997</v>
      </c>
      <c r="H11" s="61"/>
    </row>
    <row r="12" spans="1:9" ht="24.95" customHeight="1" thickBot="1">
      <c r="A12" s="59">
        <v>10</v>
      </c>
      <c r="B12" s="60"/>
      <c r="C12" s="61">
        <v>1</v>
      </c>
      <c r="D12" s="61">
        <v>2.6</v>
      </c>
      <c r="E12" s="61">
        <v>0.5</v>
      </c>
      <c r="F12" s="61"/>
      <c r="G12" s="61">
        <f t="shared" si="0"/>
        <v>0</v>
      </c>
      <c r="H12" s="61">
        <f>C12*D12*E12</f>
        <v>1.3</v>
      </c>
    </row>
    <row r="13" spans="1:9" ht="24.95" customHeight="1" thickTop="1" thickBot="1">
      <c r="A13" s="894" t="s">
        <v>759</v>
      </c>
      <c r="B13" s="895"/>
      <c r="C13" s="895"/>
      <c r="D13" s="895"/>
      <c r="E13" s="895"/>
      <c r="F13" s="912"/>
      <c r="G13" s="249">
        <f>SUM(G3:G12)</f>
        <v>30.187500000000007</v>
      </c>
      <c r="H13" s="249">
        <f>SUM(H3:H12)</f>
        <v>1.3</v>
      </c>
    </row>
    <row r="14" spans="1:9" ht="20.25" customHeight="1" thickTop="1" thickBot="1">
      <c r="A14" s="253"/>
      <c r="B14" s="263"/>
      <c r="C14" s="263"/>
      <c r="D14" s="263"/>
      <c r="E14" s="263"/>
      <c r="F14" s="263"/>
      <c r="G14" s="264"/>
      <c r="H14" s="264"/>
      <c r="I14" s="52"/>
    </row>
    <row r="15" spans="1:9" ht="22.5" customHeight="1" thickTop="1">
      <c r="A15" s="56" t="s">
        <v>247</v>
      </c>
      <c r="B15" s="57" t="s">
        <v>481</v>
      </c>
      <c r="C15" s="58" t="s">
        <v>67</v>
      </c>
      <c r="D15" s="58" t="s">
        <v>753</v>
      </c>
      <c r="E15" s="58" t="s">
        <v>755</v>
      </c>
      <c r="F15" s="58" t="s">
        <v>352</v>
      </c>
      <c r="G15" s="58" t="s">
        <v>346</v>
      </c>
      <c r="H15" s="58" t="s">
        <v>350</v>
      </c>
    </row>
    <row r="16" spans="1:9" ht="24.95" customHeight="1">
      <c r="A16" s="59">
        <v>1</v>
      </c>
      <c r="B16" s="60" t="s">
        <v>348</v>
      </c>
      <c r="C16" s="61">
        <v>1</v>
      </c>
      <c r="D16" s="61">
        <v>7.7</v>
      </c>
      <c r="E16" s="61">
        <v>3.25</v>
      </c>
      <c r="F16" s="61"/>
      <c r="G16" s="61">
        <f>E16*C16*D16</f>
        <v>25.025000000000002</v>
      </c>
      <c r="H16" s="61"/>
    </row>
    <row r="17" spans="1:10" ht="24.95" customHeight="1">
      <c r="A17" s="59">
        <v>2</v>
      </c>
      <c r="B17" s="60"/>
      <c r="C17" s="61">
        <v>1</v>
      </c>
      <c r="D17" s="61">
        <v>3.4</v>
      </c>
      <c r="E17" s="61">
        <v>3.25</v>
      </c>
      <c r="F17" s="61"/>
      <c r="G17" s="61">
        <f>E17*C17*D17</f>
        <v>11.049999999999999</v>
      </c>
      <c r="H17" s="61"/>
    </row>
    <row r="18" spans="1:10" ht="24.95" customHeight="1">
      <c r="A18" s="59">
        <v>3</v>
      </c>
      <c r="B18" s="60"/>
      <c r="C18" s="61">
        <v>1</v>
      </c>
      <c r="D18" s="61">
        <v>4.4000000000000004</v>
      </c>
      <c r="E18" s="61">
        <v>3.25</v>
      </c>
      <c r="F18" s="61"/>
      <c r="G18" s="61">
        <f>E18*C18*D18</f>
        <v>14.3</v>
      </c>
      <c r="H18" s="61"/>
    </row>
    <row r="19" spans="1:10" ht="24.95" customHeight="1">
      <c r="A19" s="59">
        <v>4</v>
      </c>
      <c r="B19" s="60"/>
      <c r="C19" s="61">
        <v>1</v>
      </c>
      <c r="D19" s="61">
        <v>5.05</v>
      </c>
      <c r="E19" s="61">
        <v>3.25</v>
      </c>
      <c r="F19" s="61"/>
      <c r="G19" s="61">
        <f>E19*C19*D19</f>
        <v>16.412499999999998</v>
      </c>
      <c r="H19" s="61"/>
    </row>
    <row r="20" spans="1:10" ht="24.95" customHeight="1">
      <c r="A20" s="59">
        <v>5</v>
      </c>
      <c r="B20" s="60"/>
      <c r="C20" s="61">
        <v>1</v>
      </c>
      <c r="D20" s="61">
        <v>2.5499999999999998</v>
      </c>
      <c r="E20" s="61">
        <v>3.25</v>
      </c>
      <c r="F20" s="61"/>
      <c r="G20" s="61">
        <f>E20*C20*D20</f>
        <v>8.2874999999999996</v>
      </c>
      <c r="H20" s="61"/>
    </row>
    <row r="21" spans="1:10" ht="24.95" customHeight="1" thickBot="1">
      <c r="A21" s="59">
        <v>6</v>
      </c>
      <c r="B21" s="60" t="s">
        <v>349</v>
      </c>
      <c r="C21" s="61">
        <v>1</v>
      </c>
      <c r="D21" s="61">
        <v>0.8</v>
      </c>
      <c r="E21" s="61">
        <v>3.25</v>
      </c>
      <c r="F21" s="61"/>
      <c r="G21" s="61">
        <v>0</v>
      </c>
      <c r="H21" s="61">
        <f>C21*D21*E21</f>
        <v>2.6</v>
      </c>
    </row>
    <row r="22" spans="1:10" ht="24.95" customHeight="1" thickTop="1" thickBot="1">
      <c r="A22" s="894" t="s">
        <v>759</v>
      </c>
      <c r="B22" s="895"/>
      <c r="C22" s="895"/>
      <c r="D22" s="895"/>
      <c r="E22" s="895"/>
      <c r="F22" s="912"/>
      <c r="G22" s="249">
        <f>SUM(G16:G21)</f>
        <v>75.074999999999989</v>
      </c>
      <c r="H22" s="249">
        <f>SUM(H16:H21)</f>
        <v>2.6</v>
      </c>
    </row>
    <row r="23" spans="1:10" ht="24.95" customHeight="1" thickTop="1" thickBot="1">
      <c r="A23" s="894" t="s">
        <v>351</v>
      </c>
      <c r="B23" s="895"/>
      <c r="C23" s="895"/>
      <c r="D23" s="895"/>
      <c r="E23" s="895"/>
      <c r="F23" s="912"/>
      <c r="G23" s="913">
        <f>G22-H22</f>
        <v>72.474999999999994</v>
      </c>
      <c r="H23" s="914"/>
    </row>
    <row r="24" spans="1:10" ht="24.95" customHeight="1" thickTop="1"/>
    <row r="25" spans="1:10" ht="24.95" customHeight="1" thickBot="1"/>
    <row r="26" spans="1:10" ht="24.95" customHeight="1" thickTop="1" thickBot="1">
      <c r="A26" s="296"/>
      <c r="B26" s="299" t="s">
        <v>98</v>
      </c>
      <c r="C26" s="915" t="s">
        <v>99</v>
      </c>
      <c r="D26" s="916"/>
      <c r="E26" s="300" t="s">
        <v>422</v>
      </c>
      <c r="F26" s="408" t="s">
        <v>751</v>
      </c>
      <c r="G26" s="346" t="s">
        <v>100</v>
      </c>
      <c r="H26" s="301" t="s">
        <v>422</v>
      </c>
      <c r="I26" s="903" t="s">
        <v>750</v>
      </c>
      <c r="J26" s="881"/>
    </row>
    <row r="27" spans="1:10" ht="20.100000000000001" customHeight="1" thickTop="1">
      <c r="A27" s="339">
        <v>1</v>
      </c>
      <c r="B27" s="340" t="s">
        <v>101</v>
      </c>
      <c r="C27" s="917">
        <v>51.113999999999997</v>
      </c>
      <c r="D27" s="904"/>
      <c r="E27" s="297">
        <v>1</v>
      </c>
      <c r="F27" s="409">
        <f t="shared" ref="F27:F33" si="1">E27*C27</f>
        <v>51.113999999999997</v>
      </c>
      <c r="G27" s="347"/>
      <c r="H27" s="336"/>
      <c r="I27" s="904"/>
      <c r="J27" s="905"/>
    </row>
    <row r="28" spans="1:10" ht="20.100000000000001" customHeight="1">
      <c r="A28" s="341">
        <v>2</v>
      </c>
      <c r="B28" s="342" t="s">
        <v>102</v>
      </c>
      <c r="C28" s="906">
        <v>29.145</v>
      </c>
      <c r="D28" s="906"/>
      <c r="E28" s="298">
        <v>1</v>
      </c>
      <c r="F28" s="410">
        <f t="shared" si="1"/>
        <v>29.145</v>
      </c>
      <c r="G28" s="348"/>
      <c r="H28" s="337"/>
      <c r="I28" s="906"/>
      <c r="J28" s="907"/>
    </row>
    <row r="29" spans="1:10" ht="20.100000000000001" customHeight="1">
      <c r="A29" s="341">
        <v>3</v>
      </c>
      <c r="B29" s="342" t="s">
        <v>103</v>
      </c>
      <c r="C29" s="906">
        <v>120.282</v>
      </c>
      <c r="D29" s="906"/>
      <c r="E29" s="298">
        <v>1</v>
      </c>
      <c r="F29" s="410">
        <f t="shared" si="1"/>
        <v>120.282</v>
      </c>
      <c r="G29" s="348"/>
      <c r="H29" s="337"/>
      <c r="I29" s="906"/>
      <c r="J29" s="907"/>
    </row>
    <row r="30" spans="1:10" ht="20.100000000000001" customHeight="1">
      <c r="A30" s="341">
        <v>4</v>
      </c>
      <c r="B30" s="342" t="s">
        <v>104</v>
      </c>
      <c r="C30" s="906"/>
      <c r="D30" s="906"/>
      <c r="E30" s="298"/>
      <c r="F30" s="410">
        <f t="shared" si="1"/>
        <v>0</v>
      </c>
      <c r="G30" s="348"/>
      <c r="H30" s="337"/>
      <c r="I30" s="906"/>
      <c r="J30" s="907"/>
    </row>
    <row r="31" spans="1:10" ht="20.100000000000001" customHeight="1">
      <c r="A31" s="341">
        <v>5</v>
      </c>
      <c r="B31" s="342" t="s">
        <v>105</v>
      </c>
      <c r="C31" s="906"/>
      <c r="D31" s="906"/>
      <c r="E31" s="298">
        <v>1</v>
      </c>
      <c r="F31" s="410">
        <f t="shared" si="1"/>
        <v>0</v>
      </c>
      <c r="G31" s="348">
        <v>4.2560000000000002</v>
      </c>
      <c r="H31" s="298">
        <v>1</v>
      </c>
      <c r="I31" s="906">
        <f>H31*G31</f>
        <v>4.2560000000000002</v>
      </c>
      <c r="J31" s="907"/>
    </row>
    <row r="32" spans="1:10" ht="20.100000000000001" customHeight="1">
      <c r="A32" s="404">
        <v>6</v>
      </c>
      <c r="B32" s="405" t="s">
        <v>106</v>
      </c>
      <c r="C32" s="918">
        <v>50.777999999999999</v>
      </c>
      <c r="D32" s="918"/>
      <c r="E32" s="406">
        <v>0</v>
      </c>
      <c r="F32" s="411">
        <f t="shared" si="1"/>
        <v>0</v>
      </c>
      <c r="G32" s="407">
        <v>27.574000000000002</v>
      </c>
      <c r="H32" s="406">
        <v>0</v>
      </c>
      <c r="I32" s="906">
        <f>H32*G32</f>
        <v>0</v>
      </c>
      <c r="J32" s="907"/>
    </row>
    <row r="33" spans="1:10" ht="20.100000000000001" customHeight="1">
      <c r="A33" s="404"/>
      <c r="B33" s="405" t="s">
        <v>765</v>
      </c>
      <c r="C33" s="919">
        <v>376.14</v>
      </c>
      <c r="D33" s="920"/>
      <c r="E33" s="406">
        <v>1</v>
      </c>
      <c r="F33" s="411">
        <f t="shared" si="1"/>
        <v>376.14</v>
      </c>
      <c r="G33" s="407">
        <v>276.14</v>
      </c>
      <c r="H33" s="406">
        <v>1</v>
      </c>
      <c r="I33" s="906">
        <f>H33*G33</f>
        <v>276.14</v>
      </c>
      <c r="J33" s="907"/>
    </row>
    <row r="34" spans="1:10" ht="20.100000000000001" customHeight="1" thickBot="1">
      <c r="A34" s="343"/>
      <c r="B34" s="344"/>
      <c r="C34" s="910"/>
      <c r="D34" s="921"/>
      <c r="E34" s="302"/>
      <c r="F34" s="412"/>
      <c r="G34" s="349"/>
      <c r="H34" s="302"/>
      <c r="I34" s="910"/>
      <c r="J34" s="911"/>
    </row>
    <row r="35" spans="1:10" ht="21" customHeight="1" thickTop="1" thickBot="1">
      <c r="A35" s="335"/>
      <c r="B35" s="809" t="s">
        <v>244</v>
      </c>
      <c r="C35" s="809"/>
      <c r="D35" s="809"/>
      <c r="E35" s="810"/>
      <c r="F35" s="350">
        <f>SUM(F27:F34)</f>
        <v>576.68100000000004</v>
      </c>
      <c r="G35" s="345"/>
      <c r="H35" s="338"/>
      <c r="I35" s="908">
        <f>SUM(I31:I34)</f>
        <v>280.39599999999996</v>
      </c>
      <c r="J35" s="909"/>
    </row>
    <row r="36" spans="1:10" ht="13.5" thickTop="1">
      <c r="B36" s="36"/>
      <c r="C36" s="25"/>
      <c r="D36" s="24"/>
      <c r="E36" s="24"/>
      <c r="F36" s="24"/>
      <c r="G36"/>
    </row>
    <row r="37" spans="1:10" ht="15.75">
      <c r="B37" s="36"/>
      <c r="C37" s="293" t="s">
        <v>463</v>
      </c>
      <c r="D37" s="295"/>
      <c r="E37" s="24"/>
      <c r="F37" s="295" t="s">
        <v>464</v>
      </c>
      <c r="G37"/>
    </row>
    <row r="38" spans="1:10" ht="15.75">
      <c r="B38" s="36"/>
      <c r="C38" s="294" t="s">
        <v>689</v>
      </c>
      <c r="D38" s="24"/>
      <c r="E38" s="24"/>
      <c r="F38" s="295" t="s">
        <v>465</v>
      </c>
      <c r="G38"/>
    </row>
    <row r="39" spans="1:10" ht="15.75">
      <c r="B39" s="36"/>
      <c r="C39" s="864" t="s">
        <v>297</v>
      </c>
      <c r="D39" s="864"/>
      <c r="E39" s="24"/>
      <c r="F39" s="47" t="s">
        <v>631</v>
      </c>
      <c r="G39"/>
    </row>
    <row r="40" spans="1:10" ht="15.75">
      <c r="B40" s="36"/>
      <c r="C40" s="294"/>
      <c r="D40" s="24"/>
      <c r="E40" s="24"/>
      <c r="F40" s="47"/>
      <c r="G40"/>
    </row>
    <row r="41" spans="1:10" ht="15.75">
      <c r="B41" s="36"/>
      <c r="C41" s="294"/>
      <c r="D41" s="24"/>
      <c r="E41" s="24"/>
      <c r="F41" s="47"/>
      <c r="G41"/>
    </row>
    <row r="42" spans="1:10" ht="15.75">
      <c r="B42"/>
      <c r="C42" s="294"/>
      <c r="D42" s="24"/>
      <c r="E42" s="24"/>
      <c r="F42" s="47" t="s">
        <v>689</v>
      </c>
      <c r="G42"/>
    </row>
    <row r="43" spans="1:10" ht="15.75">
      <c r="B43"/>
      <c r="C43" s="294"/>
      <c r="D43" s="24"/>
      <c r="E43" s="24"/>
      <c r="F43" s="47" t="s">
        <v>625</v>
      </c>
      <c r="G43"/>
    </row>
    <row r="44" spans="1:10" ht="15.75">
      <c r="B44"/>
      <c r="C44" s="294"/>
      <c r="D44" s="24"/>
      <c r="E44" s="24"/>
      <c r="F44" s="24"/>
      <c r="G44"/>
    </row>
  </sheetData>
  <mergeCells count="26">
    <mergeCell ref="C31:D31"/>
    <mergeCell ref="C32:D32"/>
    <mergeCell ref="B35:E35"/>
    <mergeCell ref="C33:D33"/>
    <mergeCell ref="C34:D34"/>
    <mergeCell ref="A13:F13"/>
    <mergeCell ref="A1:G1"/>
    <mergeCell ref="A22:F22"/>
    <mergeCell ref="A23:F23"/>
    <mergeCell ref="G23:H23"/>
    <mergeCell ref="C39:D39"/>
    <mergeCell ref="I26:J26"/>
    <mergeCell ref="I27:J27"/>
    <mergeCell ref="I28:J28"/>
    <mergeCell ref="I29:J29"/>
    <mergeCell ref="I30:J30"/>
    <mergeCell ref="I31:J31"/>
    <mergeCell ref="I32:J32"/>
    <mergeCell ref="I35:J35"/>
    <mergeCell ref="I33:J33"/>
    <mergeCell ref="I34:J34"/>
    <mergeCell ref="C26:D26"/>
    <mergeCell ref="C27:D27"/>
    <mergeCell ref="C28:D28"/>
    <mergeCell ref="C29:D29"/>
    <mergeCell ref="C30:D30"/>
  </mergeCells>
  <phoneticPr fontId="44" type="noConversion"/>
  <printOptions horizontalCentered="1"/>
  <pageMargins left="0.74803149606299213" right="0.74803149606299213" top="0.98425196850393704" bottom="0.98425196850393704" header="0.51181102362204722" footer="0.51181102362204722"/>
  <pageSetup paperSize="9" scale="77" orientation="landscape" horizontalDpi="4294967295"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K42"/>
  <sheetViews>
    <sheetView rightToLeft="1" topLeftCell="A27" zoomScaleNormal="100" zoomScaleSheetLayoutView="70" workbookViewId="0">
      <selection activeCell="C25" sqref="C25:J25"/>
    </sheetView>
  </sheetViews>
  <sheetFormatPr defaultRowHeight="12.75"/>
  <cols>
    <col min="1" max="1" width="9.7109375" style="304" bestFit="1" customWidth="1"/>
    <col min="2" max="2" width="4.140625" style="304" customWidth="1"/>
    <col min="3" max="3" width="16.140625" style="304" customWidth="1"/>
    <col min="4" max="4" width="9.140625" style="304"/>
    <col min="5" max="5" width="17.85546875" style="304" customWidth="1"/>
    <col min="6" max="6" width="10.28515625" style="304" customWidth="1"/>
    <col min="7" max="7" width="3.7109375" style="304" customWidth="1"/>
    <col min="8" max="8" width="7" style="304" customWidth="1"/>
    <col min="9" max="9" width="15.140625" style="304" customWidth="1"/>
    <col min="10" max="10" width="17.42578125" style="304" customWidth="1"/>
    <col min="11" max="11" width="23.28515625" style="304" customWidth="1"/>
    <col min="12" max="16384" width="9.140625" style="304"/>
  </cols>
  <sheetData>
    <row r="2" spans="1:11" ht="25.5" customHeight="1">
      <c r="A2" s="826" t="s">
        <v>113</v>
      </c>
      <c r="B2" s="826"/>
      <c r="C2" s="826"/>
      <c r="D2" s="826"/>
      <c r="E2" s="826"/>
      <c r="F2" s="303"/>
      <c r="G2" s="303"/>
      <c r="H2" s="303"/>
      <c r="I2" s="303"/>
      <c r="J2" s="303"/>
      <c r="K2" s="303"/>
    </row>
    <row r="3" spans="1:11" ht="30.75" customHeight="1">
      <c r="A3" s="329" t="e">
        <f>#REF!</f>
        <v>#REF!</v>
      </c>
      <c r="B3" s="329"/>
      <c r="C3" s="329" t="e">
        <f>#REF!</f>
        <v>#REF!</v>
      </c>
      <c r="D3" s="329"/>
      <c r="E3" s="329"/>
      <c r="F3" s="303"/>
      <c r="G3" s="303"/>
      <c r="H3" s="303"/>
      <c r="I3" s="303"/>
      <c r="J3" s="303"/>
      <c r="K3" s="303"/>
    </row>
    <row r="4" spans="1:11" ht="39.75" customHeight="1">
      <c r="A4" s="329" t="e">
        <f>#REF!</f>
        <v>#REF!</v>
      </c>
      <c r="B4" s="329"/>
      <c r="C4" s="330" t="e">
        <f>#REF!</f>
        <v>#REF!</v>
      </c>
      <c r="D4" s="329"/>
      <c r="E4" s="329"/>
      <c r="F4" s="303"/>
      <c r="G4" s="303"/>
      <c r="H4" s="303"/>
      <c r="I4" s="303"/>
      <c r="J4" s="303"/>
      <c r="K4" s="303"/>
    </row>
    <row r="5" spans="1:11" ht="22.5" customHeight="1" thickBot="1">
      <c r="A5" s="831" t="s">
        <v>171</v>
      </c>
      <c r="B5" s="831"/>
      <c r="C5" s="831"/>
      <c r="D5" s="831"/>
      <c r="E5" s="831"/>
      <c r="F5" s="305"/>
      <c r="G5" s="305"/>
      <c r="H5" s="305"/>
      <c r="I5" s="305"/>
      <c r="J5" s="305"/>
      <c r="K5" s="305"/>
    </row>
    <row r="6" spans="1:11" ht="30" customHeight="1" thickTop="1" thickBot="1">
      <c r="A6" s="306" t="s">
        <v>114</v>
      </c>
      <c r="B6" s="307" t="s">
        <v>115</v>
      </c>
      <c r="C6" s="827" t="s">
        <v>116</v>
      </c>
      <c r="D6" s="827"/>
      <c r="E6" s="827"/>
      <c r="F6" s="307" t="s">
        <v>678</v>
      </c>
      <c r="G6" s="307" t="s">
        <v>117</v>
      </c>
      <c r="H6" s="828" t="s">
        <v>170</v>
      </c>
      <c r="I6" s="828"/>
      <c r="J6" s="828"/>
      <c r="K6" s="828"/>
    </row>
    <row r="7" spans="1:11" ht="30" customHeight="1" thickTop="1" thickBot="1">
      <c r="A7" s="306" t="s">
        <v>118</v>
      </c>
      <c r="B7" s="307" t="s">
        <v>115</v>
      </c>
      <c r="C7" s="829" t="s">
        <v>133</v>
      </c>
      <c r="D7" s="829"/>
      <c r="E7" s="829"/>
      <c r="F7" s="308" t="s">
        <v>119</v>
      </c>
      <c r="G7" s="308" t="s">
        <v>117</v>
      </c>
      <c r="H7" s="830" t="s">
        <v>120</v>
      </c>
      <c r="I7" s="830"/>
      <c r="J7" s="830"/>
      <c r="K7" s="830"/>
    </row>
    <row r="8" spans="1:11" ht="30" customHeight="1" thickTop="1" thickBot="1">
      <c r="A8" s="306" t="s">
        <v>121</v>
      </c>
      <c r="B8" s="307" t="s">
        <v>115</v>
      </c>
      <c r="C8" s="829" t="s">
        <v>134</v>
      </c>
      <c r="D8" s="829"/>
      <c r="E8" s="829"/>
      <c r="F8" s="308"/>
      <c r="G8" s="332" t="s">
        <v>122</v>
      </c>
      <c r="H8" s="832"/>
      <c r="I8" s="832"/>
      <c r="J8" s="832"/>
      <c r="K8" s="832"/>
    </row>
    <row r="9" spans="1:11" ht="30" customHeight="1" thickTop="1" thickBot="1">
      <c r="A9" s="306" t="s">
        <v>123</v>
      </c>
      <c r="B9" s="307" t="s">
        <v>115</v>
      </c>
      <c r="C9" s="833" t="s">
        <v>159</v>
      </c>
      <c r="D9" s="833"/>
      <c r="E9" s="833"/>
      <c r="F9" s="833"/>
      <c r="G9" s="833"/>
      <c r="H9" s="833"/>
      <c r="I9" s="833"/>
      <c r="J9" s="833"/>
      <c r="K9" s="833"/>
    </row>
    <row r="10" spans="1:11" ht="20.100000000000001" customHeight="1" thickTop="1"/>
    <row r="11" spans="1:11" s="309" customFormat="1" ht="20.100000000000001" customHeight="1">
      <c r="C11" s="834" t="s">
        <v>124</v>
      </c>
      <c r="D11" s="834"/>
      <c r="E11" s="834"/>
    </row>
    <row r="12" spans="1:11" s="309" customFormat="1" ht="20.100000000000001" customHeight="1">
      <c r="C12" s="310"/>
      <c r="D12" s="310"/>
      <c r="E12" s="310"/>
    </row>
    <row r="13" spans="1:11" s="309" customFormat="1" ht="27" customHeight="1">
      <c r="A13" s="820" t="s">
        <v>160</v>
      </c>
      <c r="B13" s="820"/>
      <c r="C13" s="820"/>
      <c r="D13" s="820"/>
      <c r="E13" s="820"/>
      <c r="F13" s="820"/>
      <c r="G13" s="820"/>
      <c r="H13" s="820"/>
      <c r="I13" s="820"/>
      <c r="J13" s="820"/>
      <c r="K13" s="311"/>
    </row>
    <row r="14" spans="1:11" s="309" customFormat="1" ht="20.100000000000001" customHeight="1">
      <c r="A14" s="312"/>
      <c r="B14" s="312"/>
      <c r="C14" s="312"/>
      <c r="D14" s="312"/>
      <c r="E14" s="312"/>
      <c r="F14" s="312"/>
      <c r="G14" s="312"/>
      <c r="H14" s="312"/>
      <c r="I14" s="312"/>
      <c r="J14" s="312"/>
      <c r="K14" s="312"/>
    </row>
    <row r="15" spans="1:11" s="309" customFormat="1" ht="35.25" customHeight="1">
      <c r="A15" s="820" t="s">
        <v>163</v>
      </c>
      <c r="B15" s="820"/>
      <c r="C15" s="820"/>
      <c r="D15" s="820"/>
      <c r="E15" s="820"/>
      <c r="F15" s="820"/>
      <c r="G15" s="820"/>
      <c r="H15" s="820"/>
      <c r="I15" s="820"/>
      <c r="J15" s="820"/>
      <c r="K15" s="313"/>
    </row>
    <row r="16" spans="1:11" s="309" customFormat="1" ht="45.75" customHeight="1" thickBot="1">
      <c r="A16" s="314"/>
      <c r="B16" s="314"/>
      <c r="C16" s="314"/>
      <c r="D16" s="314"/>
      <c r="E16" s="314"/>
      <c r="F16" s="314"/>
      <c r="G16" s="314"/>
      <c r="H16" s="314"/>
      <c r="I16" s="314"/>
      <c r="J16" s="314"/>
      <c r="K16" s="314"/>
    </row>
    <row r="17" spans="1:11" s="309" customFormat="1" ht="39" customHeight="1" thickTop="1" thickBot="1">
      <c r="A17" s="822" t="s">
        <v>125</v>
      </c>
      <c r="B17" s="822"/>
      <c r="C17" s="822"/>
      <c r="D17" s="822"/>
      <c r="E17" s="822"/>
      <c r="F17" s="822"/>
      <c r="G17" s="823">
        <f>ملخص!E11+ملخص!E12+ملخص!E13+ملخص!E14</f>
        <v>11527934.365759062</v>
      </c>
      <c r="H17" s="823"/>
      <c r="I17" s="823"/>
      <c r="J17" s="314"/>
      <c r="K17" s="314"/>
    </row>
    <row r="18" spans="1:11" s="309" customFormat="1" ht="39" customHeight="1" thickTop="1" thickBot="1">
      <c r="A18" s="836" t="s">
        <v>686</v>
      </c>
      <c r="B18" s="837"/>
      <c r="C18" s="837" t="s">
        <v>686</v>
      </c>
      <c r="D18" s="837"/>
      <c r="E18" s="837"/>
      <c r="F18" s="838"/>
      <c r="G18" s="823">
        <f>ملخص!E15</f>
        <v>1387950.3172500001</v>
      </c>
      <c r="H18" s="823"/>
      <c r="I18" s="823"/>
      <c r="J18" s="314"/>
      <c r="K18" s="314"/>
    </row>
    <row r="19" spans="1:11" s="309" customFormat="1" ht="39" customHeight="1" thickTop="1" thickBot="1">
      <c r="A19" s="822" t="s">
        <v>126</v>
      </c>
      <c r="B19" s="822"/>
      <c r="C19" s="822" t="s">
        <v>126</v>
      </c>
      <c r="D19" s="822"/>
      <c r="E19" s="822"/>
      <c r="F19" s="822"/>
      <c r="G19" s="823">
        <f>SUM(G17:I18)</f>
        <v>12915884.683009062</v>
      </c>
      <c r="H19" s="823"/>
      <c r="I19" s="823"/>
      <c r="J19" s="314"/>
      <c r="K19" s="314"/>
    </row>
    <row r="20" spans="1:11" s="309" customFormat="1" ht="39" customHeight="1" thickTop="1" thickBot="1">
      <c r="A20" s="315"/>
      <c r="B20" s="315"/>
      <c r="C20" s="315"/>
      <c r="D20" s="315"/>
      <c r="E20" s="315"/>
      <c r="F20" s="316"/>
      <c r="G20" s="317"/>
      <c r="H20" s="317"/>
      <c r="I20" s="317"/>
      <c r="J20" s="318"/>
      <c r="K20" s="314"/>
    </row>
    <row r="21" spans="1:11" s="309" customFormat="1" ht="42" customHeight="1" thickTop="1" thickBot="1">
      <c r="B21" s="839" t="s">
        <v>960</v>
      </c>
      <c r="C21" s="840"/>
      <c r="D21" s="840"/>
      <c r="E21" s="840"/>
      <c r="F21" s="840"/>
      <c r="G21" s="840"/>
      <c r="H21" s="840"/>
      <c r="I21" s="840"/>
      <c r="J21" s="840"/>
      <c r="K21" s="841"/>
    </row>
    <row r="22" spans="1:11" s="319" customFormat="1" ht="42" customHeight="1" thickTop="1">
      <c r="B22" s="320"/>
      <c r="C22" s="320"/>
      <c r="D22" s="320"/>
      <c r="E22" s="320"/>
      <c r="F22" s="320"/>
      <c r="G22" s="320"/>
      <c r="H22" s="320"/>
      <c r="I22" s="320"/>
      <c r="J22" s="320"/>
    </row>
    <row r="23" spans="1:11" s="309" customFormat="1" ht="33" customHeight="1">
      <c r="A23" s="843" t="s">
        <v>127</v>
      </c>
      <c r="B23" s="843"/>
      <c r="C23" s="321"/>
      <c r="D23" s="321"/>
      <c r="E23" s="321"/>
      <c r="F23" s="321"/>
      <c r="G23" s="321"/>
      <c r="H23" s="321"/>
      <c r="I23" s="321"/>
      <c r="J23" s="321"/>
    </row>
    <row r="24" spans="1:11" s="309" customFormat="1" ht="21" customHeight="1">
      <c r="A24" s="842" t="s">
        <v>128</v>
      </c>
      <c r="B24" s="842"/>
      <c r="C24" s="842"/>
      <c r="D24" s="842"/>
      <c r="E24" s="842"/>
      <c r="F24" s="842"/>
      <c r="G24" s="842"/>
      <c r="H24" s="842"/>
      <c r="I24" s="842"/>
      <c r="J24" s="842"/>
    </row>
    <row r="25" spans="1:11" s="309" customFormat="1" ht="30" customHeight="1">
      <c r="B25" s="322" t="s">
        <v>129</v>
      </c>
      <c r="C25" s="835" t="s">
        <v>165</v>
      </c>
      <c r="D25" s="835"/>
      <c r="E25" s="835"/>
      <c r="F25" s="835"/>
      <c r="G25" s="835"/>
      <c r="H25" s="835"/>
      <c r="I25" s="835"/>
      <c r="J25" s="835"/>
    </row>
    <row r="26" spans="1:11" s="309" customFormat="1" ht="30" customHeight="1">
      <c r="A26" s="309" t="s">
        <v>131</v>
      </c>
      <c r="B26" s="322" t="s">
        <v>166</v>
      </c>
      <c r="C26" s="323"/>
      <c r="D26" s="323"/>
      <c r="E26" s="323"/>
      <c r="F26" s="323"/>
      <c r="G26" s="323"/>
      <c r="H26" s="323"/>
      <c r="I26" s="323"/>
      <c r="J26" s="323"/>
    </row>
    <row r="27" spans="1:11" s="309" customFormat="1" ht="30" customHeight="1">
      <c r="B27" s="322" t="s">
        <v>167</v>
      </c>
      <c r="C27" s="825" t="s">
        <v>164</v>
      </c>
      <c r="D27" s="825"/>
      <c r="E27" s="825"/>
      <c r="F27" s="825"/>
      <c r="G27" s="825"/>
      <c r="H27" s="825"/>
      <c r="I27" s="825"/>
      <c r="J27" s="825"/>
    </row>
    <row r="28" spans="1:11" s="309" customFormat="1" ht="30" customHeight="1">
      <c r="B28" s="322">
        <v>2</v>
      </c>
      <c r="C28" s="825" t="s">
        <v>168</v>
      </c>
      <c r="D28" s="825"/>
      <c r="E28" s="825"/>
      <c r="F28" s="825"/>
      <c r="G28" s="825"/>
      <c r="H28" s="825"/>
      <c r="I28" s="825"/>
      <c r="J28" s="825"/>
    </row>
    <row r="29" spans="1:11" s="309" customFormat="1" ht="30" customHeight="1">
      <c r="B29" s="322" t="s">
        <v>130</v>
      </c>
      <c r="C29" s="825" t="s">
        <v>172</v>
      </c>
      <c r="D29" s="825"/>
      <c r="E29" s="825"/>
      <c r="F29" s="825"/>
      <c r="G29" s="825"/>
      <c r="H29" s="825"/>
      <c r="I29" s="825"/>
      <c r="J29" s="825"/>
    </row>
    <row r="30" spans="1:11" s="309" customFormat="1" ht="30" customHeight="1">
      <c r="B30" s="322"/>
      <c r="C30" s="825"/>
      <c r="D30" s="825"/>
      <c r="E30" s="825"/>
      <c r="F30" s="825"/>
      <c r="G30" s="825"/>
      <c r="H30" s="825"/>
      <c r="I30" s="825"/>
      <c r="J30" s="825"/>
    </row>
    <row r="31" spans="1:11" s="309" customFormat="1" ht="33" customHeight="1">
      <c r="B31" s="322"/>
      <c r="C31" s="825"/>
      <c r="D31" s="825"/>
      <c r="E31" s="825"/>
      <c r="F31" s="825"/>
      <c r="G31" s="825"/>
      <c r="H31" s="825"/>
      <c r="I31" s="825"/>
      <c r="J31" s="825"/>
    </row>
    <row r="32" spans="1:11" ht="20.100000000000001" customHeight="1">
      <c r="A32" s="324"/>
      <c r="B32" s="324"/>
      <c r="C32" s="324"/>
      <c r="D32" s="324"/>
      <c r="E32" s="324"/>
      <c r="F32" s="324"/>
      <c r="G32" s="324"/>
      <c r="H32" s="324"/>
      <c r="I32" s="324"/>
    </row>
    <row r="33" spans="1:11" ht="24" customHeight="1">
      <c r="A33" s="325"/>
      <c r="B33" s="325"/>
      <c r="D33" s="824" t="s">
        <v>132</v>
      </c>
      <c r="E33" s="824"/>
      <c r="F33" s="824"/>
      <c r="G33" s="824"/>
      <c r="H33" s="824"/>
      <c r="I33" s="824"/>
      <c r="J33" s="824"/>
      <c r="K33" s="824"/>
    </row>
    <row r="34" spans="1:11" ht="16.5" customHeight="1">
      <c r="A34" s="326"/>
      <c r="B34" s="326"/>
    </row>
    <row r="35" spans="1:11" ht="9" customHeight="1">
      <c r="A35" s="326"/>
      <c r="B35" s="326"/>
    </row>
    <row r="36" spans="1:11" ht="19.5" hidden="1" customHeight="1">
      <c r="A36" s="325"/>
      <c r="B36" s="325"/>
    </row>
    <row r="37" spans="1:11" ht="20.100000000000001" customHeight="1"/>
    <row r="38" spans="1:11" ht="29.25">
      <c r="H38" s="821" t="s">
        <v>169</v>
      </c>
      <c r="I38" s="821"/>
      <c r="J38" s="821"/>
      <c r="K38" s="821"/>
    </row>
    <row r="39" spans="1:11" ht="19.5" customHeight="1">
      <c r="H39" s="821" t="s">
        <v>689</v>
      </c>
      <c r="I39" s="821"/>
      <c r="J39" s="821"/>
      <c r="K39" s="821"/>
    </row>
    <row r="40" spans="1:11" ht="15.75">
      <c r="A40" s="327"/>
      <c r="B40" s="327"/>
    </row>
    <row r="41" spans="1:11" ht="15.75">
      <c r="A41" s="327"/>
      <c r="B41" s="327"/>
    </row>
    <row r="42" spans="1:11" ht="15.75">
      <c r="A42" s="328"/>
      <c r="B42" s="328"/>
    </row>
  </sheetData>
  <mergeCells count="30">
    <mergeCell ref="G18:I18"/>
    <mergeCell ref="A24:J24"/>
    <mergeCell ref="A23:B23"/>
    <mergeCell ref="C8:E8"/>
    <mergeCell ref="H8:K8"/>
    <mergeCell ref="C9:K9"/>
    <mergeCell ref="C11:E11"/>
    <mergeCell ref="A13:J13"/>
    <mergeCell ref="A2:E2"/>
    <mergeCell ref="C6:E6"/>
    <mergeCell ref="H6:K6"/>
    <mergeCell ref="C7:E7"/>
    <mergeCell ref="H7:K7"/>
    <mergeCell ref="A5:E5"/>
    <mergeCell ref="A15:J15"/>
    <mergeCell ref="H38:K38"/>
    <mergeCell ref="H39:K39"/>
    <mergeCell ref="A17:F17"/>
    <mergeCell ref="G17:I17"/>
    <mergeCell ref="D33:K33"/>
    <mergeCell ref="C27:J27"/>
    <mergeCell ref="C29:J29"/>
    <mergeCell ref="C30:J30"/>
    <mergeCell ref="C31:J31"/>
    <mergeCell ref="A19:F19"/>
    <mergeCell ref="C25:J25"/>
    <mergeCell ref="C28:J28"/>
    <mergeCell ref="G19:I19"/>
    <mergeCell ref="A18:F18"/>
    <mergeCell ref="B21:K21"/>
  </mergeCells>
  <phoneticPr fontId="12" type="noConversion"/>
  <printOptions horizontalCentered="1"/>
  <pageMargins left="0.31496062992125984" right="0.39370078740157483" top="0.98425196850393704" bottom="0.98425196850393704" header="0.51181102362204722" footer="0.51181102362204722"/>
  <pageSetup paperSize="9" scale="61"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29"/>
  <sheetViews>
    <sheetView rightToLeft="1" zoomScaleNormal="100" zoomScaleSheetLayoutView="100" workbookViewId="0">
      <selection activeCell="H16" sqref="H16"/>
    </sheetView>
  </sheetViews>
  <sheetFormatPr defaultRowHeight="12.75"/>
  <cols>
    <col min="1" max="1" width="10" style="36" customWidth="1"/>
    <col min="2" max="2" width="29.5703125" style="25" customWidth="1"/>
    <col min="3" max="4" width="15.7109375" style="24" customWidth="1"/>
    <col min="5" max="5" width="19.85546875" style="24" customWidth="1"/>
    <col min="6" max="7" width="9.140625" style="25"/>
    <col min="8" max="8" width="13.7109375" style="25" bestFit="1" customWidth="1"/>
    <col min="9" max="16384" width="9.140625" style="25"/>
  </cols>
  <sheetData>
    <row r="3" spans="1:9">
      <c r="A3" s="22" t="s">
        <v>661</v>
      </c>
      <c r="B3" s="22" t="s">
        <v>677</v>
      </c>
      <c r="C3" s="22"/>
      <c r="D3" s="23"/>
    </row>
    <row r="4" spans="1:9">
      <c r="A4" s="22" t="s">
        <v>663</v>
      </c>
      <c r="B4" s="32" t="str">
        <f>'E1'!C3</f>
        <v>(10 ) جاري</v>
      </c>
      <c r="C4" s="22"/>
      <c r="D4" s="23"/>
    </row>
    <row r="5" spans="1:9" ht="15.75">
      <c r="A5" s="33" t="s">
        <v>678</v>
      </c>
      <c r="B5" s="34">
        <f>'E1'!C4</f>
        <v>39973</v>
      </c>
      <c r="C5" s="25"/>
      <c r="D5" s="25"/>
      <c r="E5" s="292" t="s">
        <v>462</v>
      </c>
    </row>
    <row r="6" spans="1:9" s="35" customFormat="1">
      <c r="A6" s="20"/>
      <c r="B6" s="27"/>
      <c r="E6" s="24"/>
      <c r="I6" s="28"/>
    </row>
    <row r="7" spans="1:9">
      <c r="A7" s="22"/>
      <c r="B7" s="22"/>
      <c r="C7" s="22"/>
      <c r="D7" s="23"/>
    </row>
    <row r="8" spans="1:9" ht="20.25">
      <c r="A8" s="846" t="s">
        <v>679</v>
      </c>
      <c r="B8" s="846"/>
      <c r="C8" s="846"/>
      <c r="D8" s="846"/>
      <c r="E8" s="846"/>
    </row>
    <row r="9" spans="1:9" ht="13.5" thickBot="1"/>
    <row r="10" spans="1:9" ht="34.5" customHeight="1" thickTop="1">
      <c r="A10" s="288" t="s">
        <v>247</v>
      </c>
      <c r="B10" s="289" t="s">
        <v>680</v>
      </c>
      <c r="C10" s="290" t="s">
        <v>669</v>
      </c>
      <c r="D10" s="290" t="s">
        <v>681</v>
      </c>
      <c r="E10" s="291" t="s">
        <v>244</v>
      </c>
    </row>
    <row r="11" spans="1:9" ht="35.1" customHeight="1">
      <c r="A11" s="287">
        <v>1</v>
      </c>
      <c r="B11" s="42" t="s">
        <v>682</v>
      </c>
      <c r="C11" s="43">
        <v>6721523.1625000006</v>
      </c>
      <c r="D11" s="43">
        <f>E11-C11</f>
        <v>753186.17499999888</v>
      </c>
      <c r="E11" s="44">
        <f>'E1'!M90+'E1'!M128+'E2'!M91+'E2'!M129+'E3'!M89+'E3'!M127+'E4'!M88+'E4'!M126+'E5'!M91+'E5'!M129+'E6'!M91+'E6'!M129</f>
        <v>7474709.3374999994</v>
      </c>
    </row>
    <row r="12" spans="1:9" ht="35.1" customHeight="1">
      <c r="A12" s="287">
        <v>2</v>
      </c>
      <c r="B12" s="42" t="s">
        <v>683</v>
      </c>
      <c r="C12" s="43">
        <v>1233380.3700000001</v>
      </c>
      <c r="D12" s="43">
        <f>E12-C12</f>
        <v>0</v>
      </c>
      <c r="E12" s="44">
        <f>'E1'!T333+'E2'!S338+'E3'!S338+'E4'!S325+'E5'!S338+'E6'!S338</f>
        <v>1233380.3699999999</v>
      </c>
    </row>
    <row r="13" spans="1:9" ht="35.1" customHeight="1">
      <c r="A13" s="287">
        <v>3</v>
      </c>
      <c r="B13" s="42" t="s">
        <v>684</v>
      </c>
      <c r="C13" s="43">
        <v>1559184.6</v>
      </c>
      <c r="D13" s="43">
        <f>E13-C13</f>
        <v>441377.39999999991</v>
      </c>
      <c r="E13" s="44">
        <f>'E1'!T334+'E2'!S339+'E3'!S339+'E4'!S326+'E5'!S339+'E6'!S339</f>
        <v>2000562</v>
      </c>
    </row>
    <row r="14" spans="1:9" ht="35.1" customHeight="1">
      <c r="A14" s="287">
        <v>4</v>
      </c>
      <c r="B14" s="42" t="s">
        <v>685</v>
      </c>
      <c r="C14" s="43">
        <v>695696.44</v>
      </c>
      <c r="D14" s="43">
        <f>E14-C14</f>
        <v>123586.2182590625</v>
      </c>
      <c r="E14" s="44">
        <f>v.o!K74</f>
        <v>819282.65825906245</v>
      </c>
    </row>
    <row r="15" spans="1:9" ht="35.1" customHeight="1">
      <c r="A15" s="287">
        <v>5</v>
      </c>
      <c r="B15" s="42" t="s">
        <v>686</v>
      </c>
      <c r="C15" s="43">
        <v>1591154.0504999999</v>
      </c>
      <c r="D15" s="43">
        <f>E15-C15</f>
        <v>-203203.73324999982</v>
      </c>
      <c r="E15" s="44">
        <f>تشوينات!I22+تشوينات!I157+'تشوينات كهرباء'!J49</f>
        <v>1387950.3172500001</v>
      </c>
      <c r="H15" s="44">
        <v>2085943.0872499996</v>
      </c>
    </row>
    <row r="16" spans="1:9" ht="35.1" customHeight="1" thickBot="1">
      <c r="A16" s="844" t="s">
        <v>687</v>
      </c>
      <c r="B16" s="845"/>
      <c r="C16" s="285">
        <f>SUM(C11:C15)</f>
        <v>11800938.623</v>
      </c>
      <c r="D16" s="285">
        <f>SUM(D11:D15)</f>
        <v>1114946.0600090616</v>
      </c>
      <c r="E16" s="286">
        <f>SUM(E11:E15)</f>
        <v>12915884.683009062</v>
      </c>
    </row>
    <row r="17" spans="2:6" ht="13.5" thickTop="1"/>
    <row r="18" spans="2:6" ht="15.75">
      <c r="B18" s="293" t="s">
        <v>463</v>
      </c>
      <c r="C18" s="295"/>
      <c r="E18" s="295" t="s">
        <v>464</v>
      </c>
    </row>
    <row r="19" spans="2:6" ht="15.75">
      <c r="B19" s="294" t="s">
        <v>294</v>
      </c>
      <c r="E19" s="295" t="s">
        <v>465</v>
      </c>
    </row>
    <row r="20" spans="2:6" ht="15.75">
      <c r="B20" s="294" t="s">
        <v>295</v>
      </c>
      <c r="E20" s="47" t="s">
        <v>626</v>
      </c>
    </row>
    <row r="21" spans="2:6" ht="15.75">
      <c r="B21" s="294"/>
      <c r="E21" s="47"/>
    </row>
    <row r="22" spans="2:6" ht="15.75">
      <c r="B22" s="293" t="s">
        <v>463</v>
      </c>
      <c r="E22" s="47" t="s">
        <v>689</v>
      </c>
      <c r="F22" s="47"/>
    </row>
    <row r="23" spans="2:6" ht="15.75">
      <c r="B23" s="294" t="s">
        <v>689</v>
      </c>
      <c r="E23" s="47" t="s">
        <v>625</v>
      </c>
      <c r="F23" s="47"/>
    </row>
    <row r="24" spans="2:6" ht="15.75">
      <c r="B24" s="294" t="s">
        <v>297</v>
      </c>
      <c r="F24" s="47"/>
    </row>
    <row r="25" spans="2:6" ht="15.75">
      <c r="B25" s="294"/>
    </row>
    <row r="26" spans="2:6" ht="15.75">
      <c r="B26" s="294"/>
    </row>
    <row r="28" spans="2:6" ht="15">
      <c r="C28" s="466"/>
      <c r="D28" s="466"/>
      <c r="E28" s="466"/>
    </row>
    <row r="29" spans="2:6" ht="15.75">
      <c r="E29" s="47"/>
    </row>
  </sheetData>
  <mergeCells count="2">
    <mergeCell ref="A16:B16"/>
    <mergeCell ref="A8:E8"/>
  </mergeCells>
  <phoneticPr fontId="12" type="noConversion"/>
  <printOptions horizontalCentered="1"/>
  <pageMargins left="0.59055118110236204" right="0.59055118110236204" top="0.98425196850393704" bottom="0.98425196850393704" header="0.59055118110236204" footer="0.59055118110236204"/>
  <pageSetup paperSize="9" scale="90" orientation="landscape" horizontalDpi="4294967295"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3"/>
  </sheetPr>
  <dimension ref="A1:AB576"/>
  <sheetViews>
    <sheetView rightToLeft="1" tabSelected="1" topLeftCell="AA1" zoomScale="85" zoomScaleNormal="85" zoomScaleSheetLayoutView="85" workbookViewId="0">
      <pane ySplit="9" topLeftCell="A10" activePane="bottomLeft" state="frozen"/>
      <selection pane="bottomLeft" activeCell="T7" sqref="T7"/>
    </sheetView>
  </sheetViews>
  <sheetFormatPr defaultRowHeight="15.75"/>
  <cols>
    <col min="1" max="1" width="8.7109375" customWidth="1"/>
    <col min="2" max="2" width="10" hidden="1" customWidth="1"/>
    <col min="3" max="3" width="54.7109375" customWidth="1"/>
    <col min="4" max="4" width="8.140625" customWidth="1"/>
    <col min="5" max="5" width="9" style="7" customWidth="1"/>
    <col min="6" max="6" width="9.7109375" style="11" customWidth="1"/>
    <col min="7" max="7" width="13" style="11" customWidth="1"/>
    <col min="8" max="8" width="2.28515625" customWidth="1"/>
    <col min="10" max="11" width="9.7109375" bestFit="1" customWidth="1"/>
    <col min="12" max="12" width="6.140625" customWidth="1"/>
    <col min="13" max="13" width="14.28515625" customWidth="1"/>
    <col min="16" max="16" width="9.7109375" bestFit="1" customWidth="1"/>
    <col min="17" max="17" width="19.42578125" style="635" bestFit="1" customWidth="1"/>
    <col min="18" max="18" width="14.42578125" customWidth="1"/>
    <col min="19" max="19" width="12.85546875" customWidth="1"/>
    <col min="20" max="20" width="38.85546875" bestFit="1" customWidth="1"/>
    <col min="21" max="21" width="15.42578125" bestFit="1" customWidth="1"/>
    <col min="22" max="23" width="25.7109375" customWidth="1"/>
    <col min="25" max="25" width="10.28515625" bestFit="1" customWidth="1"/>
    <col min="28" max="28" width="9.28515625" bestFit="1" customWidth="1"/>
  </cols>
  <sheetData>
    <row r="1" spans="1:28" ht="5.25" customHeight="1" thickTop="1">
      <c r="Q1" s="634"/>
    </row>
    <row r="2" spans="1:28" s="25" customFormat="1" ht="12.75" customHeight="1">
      <c r="A2" s="20" t="s">
        <v>661</v>
      </c>
      <c r="B2" s="21"/>
      <c r="C2" s="21" t="s">
        <v>662</v>
      </c>
      <c r="D2" s="23"/>
      <c r="E2" s="24"/>
      <c r="I2" s="24"/>
      <c r="J2" s="23"/>
      <c r="K2" s="24"/>
      <c r="L2" s="23"/>
      <c r="Q2" s="645"/>
    </row>
    <row r="3" spans="1:28" s="25" customFormat="1" ht="13.5" customHeight="1">
      <c r="A3" s="20" t="s">
        <v>663</v>
      </c>
      <c r="B3" s="26"/>
      <c r="C3" s="26" t="s">
        <v>502</v>
      </c>
      <c r="D3" s="23"/>
      <c r="E3" s="24"/>
      <c r="I3" s="24"/>
      <c r="J3" s="23"/>
      <c r="K3" s="24"/>
      <c r="L3" s="23"/>
      <c r="Q3" s="645"/>
    </row>
    <row r="4" spans="1:28" s="25" customFormat="1" ht="14.25" customHeight="1">
      <c r="A4" s="20" t="s">
        <v>664</v>
      </c>
      <c r="B4" s="27"/>
      <c r="C4" s="27">
        <v>39973</v>
      </c>
      <c r="E4" s="24"/>
      <c r="I4" s="24"/>
      <c r="K4" s="24"/>
      <c r="Q4" s="645"/>
    </row>
    <row r="5" spans="1:28">
      <c r="A5" s="20" t="s">
        <v>665</v>
      </c>
      <c r="B5" s="27"/>
      <c r="C5" s="27" t="s">
        <v>666</v>
      </c>
      <c r="E5"/>
      <c r="F5"/>
      <c r="G5"/>
      <c r="Q5" s="643"/>
      <c r="R5" s="28"/>
    </row>
    <row r="6" spans="1:28" ht="21.75" customHeight="1" thickBot="1">
      <c r="A6" s="3" t="s">
        <v>161</v>
      </c>
      <c r="B6" s="3"/>
      <c r="C6" s="331" t="s">
        <v>162</v>
      </c>
      <c r="D6" s="2"/>
      <c r="E6" s="2"/>
      <c r="F6" s="2"/>
      <c r="G6"/>
      <c r="I6" s="2"/>
      <c r="J6" s="2"/>
      <c r="K6" s="2"/>
      <c r="L6" s="2"/>
      <c r="M6" s="2"/>
      <c r="Q6" s="643"/>
    </row>
    <row r="7" spans="1:28" ht="25.5" customHeight="1" thickTop="1" thickBot="1">
      <c r="A7" s="854" t="s">
        <v>247</v>
      </c>
      <c r="B7" s="854" t="s">
        <v>742</v>
      </c>
      <c r="C7" s="854" t="s">
        <v>248</v>
      </c>
      <c r="D7" s="852" t="s">
        <v>667</v>
      </c>
      <c r="E7" s="853"/>
      <c r="F7" s="853"/>
      <c r="G7" s="856"/>
      <c r="H7" s="62"/>
      <c r="I7" s="852" t="s">
        <v>619</v>
      </c>
      <c r="J7" s="853"/>
      <c r="K7" s="853"/>
      <c r="L7" s="454"/>
      <c r="M7" s="455"/>
      <c r="Q7" s="643"/>
    </row>
    <row r="8" spans="1:28" ht="25.5" customHeight="1" thickTop="1" thickBot="1">
      <c r="A8" s="855"/>
      <c r="B8" s="855"/>
      <c r="C8" s="855"/>
      <c r="D8" s="31" t="s">
        <v>245</v>
      </c>
      <c r="E8" s="31" t="s">
        <v>246</v>
      </c>
      <c r="F8" s="31" t="s">
        <v>249</v>
      </c>
      <c r="G8" s="63" t="s">
        <v>244</v>
      </c>
      <c r="H8" s="62"/>
      <c r="I8" s="30" t="s">
        <v>669</v>
      </c>
      <c r="J8" s="30" t="s">
        <v>670</v>
      </c>
      <c r="K8" s="30" t="s">
        <v>671</v>
      </c>
      <c r="L8" s="31" t="s">
        <v>296</v>
      </c>
      <c r="M8" s="30" t="s">
        <v>672</v>
      </c>
      <c r="Q8" s="643"/>
    </row>
    <row r="9" spans="1:28" ht="21" customHeight="1" thickTop="1" thickBot="1">
      <c r="A9" s="8" t="s">
        <v>673</v>
      </c>
      <c r="B9" s="29"/>
      <c r="C9" s="29"/>
      <c r="D9" s="8"/>
      <c r="E9" s="8"/>
      <c r="F9" s="8"/>
      <c r="G9" s="225"/>
      <c r="H9" s="224"/>
      <c r="I9" s="8"/>
      <c r="J9" s="8"/>
      <c r="K9" s="8"/>
      <c r="L9" s="8"/>
      <c r="M9" s="8"/>
      <c r="Q9" s="643"/>
    </row>
    <row r="10" spans="1:28" s="224" customFormat="1" ht="21.95" customHeight="1" thickTop="1" thickBot="1">
      <c r="A10" s="519"/>
      <c r="B10" s="520"/>
      <c r="C10" s="521" t="s">
        <v>204</v>
      </c>
      <c r="D10" s="530"/>
      <c r="E10" s="530"/>
      <c r="F10" s="531"/>
      <c r="G10" s="532"/>
      <c r="H10" s="481"/>
      <c r="I10" s="572"/>
      <c r="J10" s="530"/>
      <c r="K10" s="531"/>
      <c r="L10" s="530"/>
      <c r="M10" s="532"/>
      <c r="Q10" s="636"/>
      <c r="S10" s="696" t="s">
        <v>247</v>
      </c>
      <c r="T10" s="697" t="s">
        <v>680</v>
      </c>
      <c r="U10" s="698" t="s">
        <v>654</v>
      </c>
      <c r="V10" s="699" t="s">
        <v>910</v>
      </c>
      <c r="W10" s="699" t="s">
        <v>911</v>
      </c>
    </row>
    <row r="11" spans="1:28" s="224" customFormat="1" ht="51">
      <c r="A11" s="475">
        <v>1</v>
      </c>
      <c r="B11" s="476">
        <v>302</v>
      </c>
      <c r="C11" s="496" t="s">
        <v>138</v>
      </c>
      <c r="D11" s="478" t="s">
        <v>139</v>
      </c>
      <c r="E11" s="478">
        <v>500</v>
      </c>
      <c r="F11" s="479">
        <v>23</v>
      </c>
      <c r="G11" s="480">
        <f>F11*E11</f>
        <v>11500</v>
      </c>
      <c r="H11" s="481"/>
      <c r="I11" s="518">
        <v>400</v>
      </c>
      <c r="J11" s="479">
        <f>K11-I11</f>
        <v>0</v>
      </c>
      <c r="K11" s="479">
        <v>400</v>
      </c>
      <c r="L11" s="484">
        <v>1</v>
      </c>
      <c r="M11" s="480">
        <f>F11*K11*L11</f>
        <v>9200</v>
      </c>
      <c r="Q11" s="636"/>
      <c r="S11" s="700">
        <v>1</v>
      </c>
      <c r="T11" s="701" t="s">
        <v>655</v>
      </c>
      <c r="U11" s="702"/>
      <c r="V11" s="702"/>
      <c r="W11" s="702"/>
    </row>
    <row r="12" spans="1:28" s="224" customFormat="1" ht="38.25">
      <c r="A12" s="475">
        <v>2</v>
      </c>
      <c r="B12" s="476">
        <v>301</v>
      </c>
      <c r="C12" s="496" t="s">
        <v>142</v>
      </c>
      <c r="D12" s="478" t="s">
        <v>139</v>
      </c>
      <c r="E12" s="478">
        <v>1000</v>
      </c>
      <c r="F12" s="479">
        <v>20.7</v>
      </c>
      <c r="G12" s="480">
        <f>F12*E12</f>
        <v>20700</v>
      </c>
      <c r="H12" s="481"/>
      <c r="I12" s="518">
        <v>431.8</v>
      </c>
      <c r="J12" s="479">
        <f>K12-I12</f>
        <v>0</v>
      </c>
      <c r="K12" s="479">
        <v>431.8</v>
      </c>
      <c r="L12" s="484">
        <v>1</v>
      </c>
      <c r="M12" s="480">
        <f>F12*K12*L12</f>
        <v>8938.26</v>
      </c>
      <c r="Q12" s="636"/>
      <c r="S12" s="700">
        <v>2</v>
      </c>
      <c r="T12" s="704" t="s">
        <v>656</v>
      </c>
      <c r="U12" s="702">
        <v>1812641.49</v>
      </c>
      <c r="V12" s="705">
        <v>1812641.49</v>
      </c>
      <c r="W12" s="705">
        <f>M28+'E2'!M28+'E3'!M27+'E4'!M27+'E5'!M28+'E6'!M28</f>
        <v>2703279.8150000004</v>
      </c>
      <c r="AB12" s="224">
        <v>2691475.2949999999</v>
      </c>
    </row>
    <row r="13" spans="1:28" s="224" customFormat="1" ht="39" thickBot="1">
      <c r="A13" s="497">
        <v>3</v>
      </c>
      <c r="B13" s="498">
        <v>301</v>
      </c>
      <c r="C13" s="499" t="s">
        <v>143</v>
      </c>
      <c r="D13" s="500" t="s">
        <v>140</v>
      </c>
      <c r="E13" s="500" t="s">
        <v>141</v>
      </c>
      <c r="F13" s="501">
        <v>9.1999999999999993</v>
      </c>
      <c r="G13" s="502"/>
      <c r="H13" s="481"/>
      <c r="I13" s="547"/>
      <c r="J13" s="503">
        <f>K13-I13</f>
        <v>0</v>
      </c>
      <c r="K13" s="501"/>
      <c r="L13" s="500"/>
      <c r="M13" s="480">
        <f>F13*K13*L13</f>
        <v>0</v>
      </c>
      <c r="Q13" s="636"/>
      <c r="S13" s="700">
        <v>3</v>
      </c>
      <c r="T13" s="704" t="s">
        <v>657</v>
      </c>
      <c r="U13" s="702">
        <v>923450.02</v>
      </c>
      <c r="V13" s="705">
        <v>923450.02</v>
      </c>
      <c r="W13" s="705">
        <f>M20+'E2'!M20+'E3'!M19+'E4'!M19+'E5'!M20+'E6'!M20</f>
        <v>533073.18500000006</v>
      </c>
      <c r="AB13" s="224">
        <v>379596.48500000004</v>
      </c>
    </row>
    <row r="14" spans="1:28" s="14" customFormat="1" ht="24.95" customHeight="1" thickTop="1" thickBot="1">
      <c r="A14" s="74"/>
      <c r="B14" s="15"/>
      <c r="C14" s="16" t="s">
        <v>144</v>
      </c>
      <c r="D14" s="84"/>
      <c r="E14" s="84"/>
      <c r="F14" s="85"/>
      <c r="G14" s="86">
        <f>SUM(G11:G13)</f>
        <v>32200</v>
      </c>
      <c r="H14" s="87"/>
      <c r="I14" s="573"/>
      <c r="J14" s="144"/>
      <c r="K14" s="85"/>
      <c r="L14" s="84"/>
      <c r="M14" s="226">
        <f>SUM(M11:M13)</f>
        <v>18138.260000000002</v>
      </c>
      <c r="Q14" s="637">
        <f>M14+'E2'!M14+'E3'!M13+'E4'!M13+'E5'!M14+'E6'!M14</f>
        <v>108723.76000000001</v>
      </c>
      <c r="S14" s="700">
        <v>4</v>
      </c>
      <c r="T14" s="704" t="s">
        <v>658</v>
      </c>
      <c r="U14" s="702">
        <v>193199.99</v>
      </c>
      <c r="V14" s="705">
        <v>193199.99</v>
      </c>
      <c r="W14" s="705">
        <f>M14+'E2'!M14+'E3'!M13+'E4'!M13+'E5'!M14+'E6'!M14</f>
        <v>108723.76000000001</v>
      </c>
      <c r="AB14" s="14">
        <v>108723.76</v>
      </c>
    </row>
    <row r="15" spans="1:28" s="224" customFormat="1" ht="21.95" customHeight="1" thickTop="1" thickBot="1">
      <c r="A15" s="519"/>
      <c r="B15" s="520"/>
      <c r="C15" s="521" t="s">
        <v>205</v>
      </c>
      <c r="D15" s="452"/>
      <c r="E15" s="452"/>
      <c r="F15" s="522"/>
      <c r="G15" s="523"/>
      <c r="H15" s="481"/>
      <c r="I15" s="599"/>
      <c r="J15" s="557"/>
      <c r="K15" s="558"/>
      <c r="L15" s="557"/>
      <c r="M15" s="559"/>
      <c r="Q15" s="636"/>
      <c r="S15" s="788">
        <v>5</v>
      </c>
      <c r="T15" s="731" t="s">
        <v>912</v>
      </c>
      <c r="U15" s="732">
        <v>379268.4</v>
      </c>
      <c r="V15" s="732">
        <v>379268.4</v>
      </c>
      <c r="W15" s="732">
        <v>748051.8</v>
      </c>
      <c r="Y15" s="789">
        <f>M35+M36+'E2'!M35+'E2'!M36+'E3'!M35+'E3'!M34+'E4'!M34+'E4'!M35+'E5'!M35+'E5'!M36+'E6'!M35+'E6'!M36</f>
        <v>679035.21</v>
      </c>
      <c r="Z15" s="224" t="s">
        <v>913</v>
      </c>
      <c r="AB15" s="224">
        <v>271061.07</v>
      </c>
    </row>
    <row r="16" spans="1:28" s="224" customFormat="1" ht="51.75" thickTop="1">
      <c r="A16" s="475">
        <v>4</v>
      </c>
      <c r="B16" s="476">
        <v>401</v>
      </c>
      <c r="C16" s="496" t="s">
        <v>145</v>
      </c>
      <c r="D16" s="478" t="s">
        <v>139</v>
      </c>
      <c r="E16" s="478">
        <v>15</v>
      </c>
      <c r="F16" s="479">
        <v>264.5</v>
      </c>
      <c r="G16" s="480">
        <f>F16*E16</f>
        <v>3967.5</v>
      </c>
      <c r="H16" s="481"/>
      <c r="I16" s="563">
        <v>22.9</v>
      </c>
      <c r="J16" s="522">
        <f>K16-I16</f>
        <v>0</v>
      </c>
      <c r="K16" s="522">
        <v>22.9</v>
      </c>
      <c r="L16" s="452"/>
      <c r="M16" s="523">
        <f>F16*K16</f>
        <v>6057.0499999999993</v>
      </c>
      <c r="Q16" s="636"/>
      <c r="S16" s="788">
        <v>6</v>
      </c>
      <c r="T16" s="731" t="s">
        <v>659</v>
      </c>
      <c r="U16" s="732">
        <v>1570325.02</v>
      </c>
      <c r="V16" s="732">
        <v>1421848.78</v>
      </c>
      <c r="W16" s="732">
        <f>Y15+Y16+Y17</f>
        <v>985870.94199999992</v>
      </c>
      <c r="Y16" s="789">
        <f>M84+'E2'!M85+'E3'!M84+'E4'!M83+'E5'!M85+'E6'!M85</f>
        <v>111278.23199999997</v>
      </c>
      <c r="Z16" s="224" t="s">
        <v>914</v>
      </c>
      <c r="AB16" s="224">
        <v>841382.82600000012</v>
      </c>
    </row>
    <row r="17" spans="1:28" s="224" customFormat="1" ht="21.95" customHeight="1">
      <c r="A17" s="475"/>
      <c r="B17" s="476"/>
      <c r="C17" s="508" t="s">
        <v>206</v>
      </c>
      <c r="D17" s="478"/>
      <c r="E17" s="478"/>
      <c r="F17" s="479"/>
      <c r="G17" s="480"/>
      <c r="H17" s="481"/>
      <c r="I17" s="518"/>
      <c r="J17" s="478"/>
      <c r="K17" s="479"/>
      <c r="L17" s="478"/>
      <c r="M17" s="480"/>
      <c r="Q17" s="636"/>
      <c r="S17" s="788">
        <v>7</v>
      </c>
      <c r="T17" s="731" t="s">
        <v>85</v>
      </c>
      <c r="U17" s="732">
        <v>165600</v>
      </c>
      <c r="V17" s="732">
        <v>118892.31</v>
      </c>
      <c r="W17" s="732"/>
      <c r="Y17" s="789">
        <f>M78+'E2'!M79+'E3'!M78+'E4'!M77+'E5'!M79+'E6'!M79</f>
        <v>195557.5</v>
      </c>
      <c r="Z17" s="224" t="s">
        <v>915</v>
      </c>
    </row>
    <row r="18" spans="1:28" s="224" customFormat="1" ht="65.25" customHeight="1">
      <c r="A18" s="475">
        <v>5</v>
      </c>
      <c r="B18" s="476">
        <v>402</v>
      </c>
      <c r="C18" s="496" t="s">
        <v>698</v>
      </c>
      <c r="D18" s="478" t="s">
        <v>139</v>
      </c>
      <c r="E18" s="478">
        <v>100</v>
      </c>
      <c r="F18" s="479">
        <v>1495</v>
      </c>
      <c r="G18" s="480">
        <f>F18*E18</f>
        <v>149500</v>
      </c>
      <c r="H18" s="481"/>
      <c r="I18" s="518">
        <v>28.48</v>
      </c>
      <c r="J18" s="479">
        <f>K18-I18</f>
        <v>11.379999999999999</v>
      </c>
      <c r="K18" s="479">
        <v>39.86</v>
      </c>
      <c r="L18" s="478"/>
      <c r="M18" s="480">
        <f>F18*K18</f>
        <v>59590.7</v>
      </c>
      <c r="Q18" s="636"/>
      <c r="S18" s="788">
        <v>8</v>
      </c>
      <c r="T18" s="731" t="s">
        <v>86</v>
      </c>
      <c r="U18" s="732">
        <v>2092827.5</v>
      </c>
      <c r="V18" s="732">
        <v>1429875.2</v>
      </c>
      <c r="W18" s="732">
        <f>Y18+Y19+Y20</f>
        <v>1206912.327</v>
      </c>
      <c r="Y18" s="789">
        <f>M34+M37+'E2'!M34+'E2'!M37+'E3'!M33+'E3'!M36+'E4'!M33+'E4'!M36+'E5'!M34+'E5'!M37+'E6'!M34+'E6'!M37</f>
        <v>1206912.327</v>
      </c>
      <c r="Z18" s="708" t="s">
        <v>916</v>
      </c>
      <c r="AB18" s="224">
        <v>900023.58</v>
      </c>
    </row>
    <row r="19" spans="1:28" s="224" customFormat="1" ht="77.25" thickBot="1">
      <c r="A19" s="497" t="s">
        <v>700</v>
      </c>
      <c r="B19" s="498">
        <v>402</v>
      </c>
      <c r="C19" s="499" t="s">
        <v>699</v>
      </c>
      <c r="D19" s="500" t="s">
        <v>139</v>
      </c>
      <c r="E19" s="500">
        <v>40</v>
      </c>
      <c r="F19" s="501">
        <v>690</v>
      </c>
      <c r="G19" s="502">
        <f>F19*E19</f>
        <v>27600</v>
      </c>
      <c r="H19" s="481"/>
      <c r="I19" s="547"/>
      <c r="J19" s="501">
        <f>K19-I19</f>
        <v>0</v>
      </c>
      <c r="K19" s="501"/>
      <c r="L19" s="500"/>
      <c r="M19" s="502">
        <f>F19*K19</f>
        <v>0</v>
      </c>
      <c r="Q19" s="636"/>
      <c r="S19" s="788">
        <v>9</v>
      </c>
      <c r="T19" s="731" t="s">
        <v>87</v>
      </c>
      <c r="U19" s="732">
        <v>1247864.99</v>
      </c>
      <c r="V19" s="732">
        <v>462949.91</v>
      </c>
      <c r="W19" s="732">
        <f>'E1'!M62+'E1'!M64+'E2'!M63+'E2'!M65+'E3'!M63+'E3'!M65+'E4'!M62+'E4'!M64+'E5'!M63+'E5'!M65+'E6'!M63+'E6'!M65</f>
        <v>731394.25</v>
      </c>
      <c r="Y19" s="789">
        <f>M85+'E2'!M86+'E5'!M86+'E6'!M86</f>
        <v>0</v>
      </c>
      <c r="Z19" s="708" t="s">
        <v>917</v>
      </c>
      <c r="AB19" s="224">
        <v>536448.55000000005</v>
      </c>
    </row>
    <row r="20" spans="1:28" s="14" customFormat="1" ht="24.95" customHeight="1" thickTop="1" thickBot="1">
      <c r="A20" s="74"/>
      <c r="B20" s="15"/>
      <c r="C20" s="16" t="s">
        <v>207</v>
      </c>
      <c r="D20" s="84"/>
      <c r="E20" s="84"/>
      <c r="F20" s="85"/>
      <c r="G20" s="86">
        <f>SUM(G16:G19)</f>
        <v>181067.5</v>
      </c>
      <c r="H20" s="87"/>
      <c r="I20" s="573"/>
      <c r="J20" s="144"/>
      <c r="K20" s="85"/>
      <c r="L20" s="84"/>
      <c r="M20" s="352">
        <f>SUM(M16:M19)</f>
        <v>65647.75</v>
      </c>
      <c r="Q20" s="637">
        <f>M20+'E2'!M20+'E3'!M19+'E4'!M19+'E5'!M20+'E6'!M20</f>
        <v>533073.18500000006</v>
      </c>
      <c r="S20" s="700">
        <v>10</v>
      </c>
      <c r="T20" s="704" t="s">
        <v>88</v>
      </c>
      <c r="U20" s="702">
        <v>126695.52</v>
      </c>
      <c r="V20" s="705">
        <v>84840.75</v>
      </c>
      <c r="W20" s="705">
        <f>M30+'E2'!M30+'E3'!M29+'E4'!M29+'E5'!M30+'E6'!M30</f>
        <v>88494.293999999994</v>
      </c>
      <c r="Y20" s="709">
        <f>M83+'E2'!M84+'E3'!M83+'E4'!M82+'E5'!M84+'E6'!M84</f>
        <v>0</v>
      </c>
      <c r="Z20" s="14" t="s">
        <v>918</v>
      </c>
      <c r="AB20" s="14">
        <v>88494.293999999994</v>
      </c>
    </row>
    <row r="21" spans="1:28" s="224" customFormat="1" ht="21.95" customHeight="1" thickTop="1" thickBot="1">
      <c r="A21" s="519"/>
      <c r="B21" s="520"/>
      <c r="C21" s="534" t="s">
        <v>303</v>
      </c>
      <c r="D21" s="452"/>
      <c r="E21" s="452"/>
      <c r="F21" s="522"/>
      <c r="G21" s="523"/>
      <c r="H21" s="481"/>
      <c r="I21" s="599"/>
      <c r="J21" s="557"/>
      <c r="K21" s="558"/>
      <c r="L21" s="557"/>
      <c r="M21" s="559"/>
      <c r="Q21" s="636"/>
      <c r="S21" s="700">
        <v>11</v>
      </c>
      <c r="T21" s="731" t="s">
        <v>89</v>
      </c>
      <c r="U21" s="732">
        <v>139437.48000000001</v>
      </c>
      <c r="V21" s="732">
        <v>113292.95</v>
      </c>
      <c r="W21" s="732">
        <f>M31+'E2'!M31+'E3'!M30+'E4'!M30+'E5'!M31+'E6'!M31</f>
        <v>96189.450000000012</v>
      </c>
      <c r="AB21" s="224">
        <v>94877.875000000015</v>
      </c>
    </row>
    <row r="22" spans="1:28" s="224" customFormat="1" ht="77.25" thickTop="1">
      <c r="A22" s="475" t="s">
        <v>250</v>
      </c>
      <c r="B22" s="476"/>
      <c r="C22" s="477" t="s">
        <v>208</v>
      </c>
      <c r="D22" s="478"/>
      <c r="E22" s="478"/>
      <c r="F22" s="479"/>
      <c r="G22" s="480"/>
      <c r="H22" s="481"/>
      <c r="I22" s="563"/>
      <c r="J22" s="452"/>
      <c r="K22" s="522"/>
      <c r="L22" s="452"/>
      <c r="M22" s="523"/>
      <c r="Q22" s="636"/>
      <c r="S22" s="788">
        <v>12</v>
      </c>
      <c r="T22" s="731" t="s">
        <v>90</v>
      </c>
      <c r="U22" s="732">
        <v>468442.71</v>
      </c>
      <c r="V22" s="732">
        <v>456512.9</v>
      </c>
      <c r="W22" s="732">
        <f>M96+'E2'!M97+'E3'!M95+'E4'!M94+'E5'!M97+'E6'!M97</f>
        <v>54547.765999999996</v>
      </c>
      <c r="AB22" s="224">
        <v>49285.366000000002</v>
      </c>
    </row>
    <row r="23" spans="1:28" s="224" customFormat="1" ht="20.100000000000001" customHeight="1">
      <c r="A23" s="475">
        <v>6</v>
      </c>
      <c r="B23" s="476">
        <v>701</v>
      </c>
      <c r="C23" s="790" t="s">
        <v>209</v>
      </c>
      <c r="D23" s="478" t="s">
        <v>139</v>
      </c>
      <c r="E23" s="478">
        <v>440</v>
      </c>
      <c r="F23" s="479">
        <v>310.5</v>
      </c>
      <c r="G23" s="480">
        <f>F23*E23</f>
        <v>136620</v>
      </c>
      <c r="H23" s="481"/>
      <c r="I23" s="518">
        <v>684.39</v>
      </c>
      <c r="J23" s="479">
        <f>K23-I23</f>
        <v>1.8999999999999773</v>
      </c>
      <c r="K23" s="479">
        <v>686.29</v>
      </c>
      <c r="L23" s="478"/>
      <c r="M23" s="791">
        <f>F23*K23</f>
        <v>213093.04499999998</v>
      </c>
      <c r="Q23" s="636"/>
      <c r="S23" s="788">
        <v>13</v>
      </c>
      <c r="T23" s="731" t="s">
        <v>91</v>
      </c>
      <c r="U23" s="732">
        <v>1982590.3</v>
      </c>
      <c r="V23" s="732">
        <v>1982590.3</v>
      </c>
      <c r="W23" s="732">
        <f>M170+M188+M197+'E2'!M170+'E2'!M188+'E2'!M197+'E3'!M172+'E3'!M190+'E3'!M199+'E4'!M170+'E4'!M188+'E4'!M197+'E5'!M170+'E5'!M188+'E5'!M197+'E6'!M170+'E6'!M188+'E6'!M197</f>
        <v>589933.92000000004</v>
      </c>
      <c r="AB23" s="224">
        <v>465065.23500000004</v>
      </c>
    </row>
    <row r="24" spans="1:28" s="224" customFormat="1" ht="20.100000000000001" customHeight="1">
      <c r="A24" s="475">
        <v>7</v>
      </c>
      <c r="B24" s="476">
        <v>702</v>
      </c>
      <c r="C24" s="790" t="s">
        <v>210</v>
      </c>
      <c r="D24" s="478" t="s">
        <v>140</v>
      </c>
      <c r="E24" s="478">
        <v>2300</v>
      </c>
      <c r="F24" s="479">
        <v>40.25</v>
      </c>
      <c r="G24" s="480">
        <f>F24*E24</f>
        <v>92575</v>
      </c>
      <c r="H24" s="481"/>
      <c r="I24" s="518">
        <v>2992.77</v>
      </c>
      <c r="J24" s="479">
        <f>K24-I24</f>
        <v>21.769999999999982</v>
      </c>
      <c r="K24" s="479">
        <v>3014.54</v>
      </c>
      <c r="L24" s="478"/>
      <c r="M24" s="791">
        <f>F24*K24</f>
        <v>121335.235</v>
      </c>
      <c r="Q24" s="636"/>
      <c r="S24" s="788">
        <v>14</v>
      </c>
      <c r="T24" s="731" t="s">
        <v>92</v>
      </c>
      <c r="U24" s="732">
        <v>3034147.2</v>
      </c>
      <c r="V24" s="732">
        <v>533893.21</v>
      </c>
      <c r="W24" s="732">
        <v>987909.6</v>
      </c>
      <c r="AB24" s="224">
        <v>640604.4</v>
      </c>
    </row>
    <row r="25" spans="1:28" s="224" customFormat="1" ht="76.5">
      <c r="A25" s="475" t="s">
        <v>250</v>
      </c>
      <c r="B25" s="476"/>
      <c r="C25" s="477" t="s">
        <v>526</v>
      </c>
      <c r="D25" s="478"/>
      <c r="E25" s="478"/>
      <c r="F25" s="479"/>
      <c r="G25" s="480"/>
      <c r="H25" s="481"/>
      <c r="I25" s="518"/>
      <c r="J25" s="478"/>
      <c r="K25" s="479"/>
      <c r="L25" s="478"/>
      <c r="M25" s="480"/>
      <c r="Q25" s="636"/>
      <c r="S25" s="788">
        <v>15</v>
      </c>
      <c r="T25" s="731" t="s">
        <v>93</v>
      </c>
      <c r="U25" s="732">
        <v>1797220</v>
      </c>
      <c r="V25" s="732">
        <v>664236.96</v>
      </c>
      <c r="W25" s="732">
        <f>M99+M100+'E2'!M100+'E2'!M101+'E3'!M98+'E3'!M99+'E4'!M97+'E4'!M98+'E5'!M100+'E5'!M101+'E6'!M100+'E6'!M101</f>
        <v>81636.66</v>
      </c>
      <c r="AB25" s="224">
        <v>79557</v>
      </c>
    </row>
    <row r="26" spans="1:28" s="224" customFormat="1" ht="24" customHeight="1">
      <c r="A26" s="475">
        <v>8</v>
      </c>
      <c r="B26" s="476">
        <v>701</v>
      </c>
      <c r="C26" s="790" t="s">
        <v>209</v>
      </c>
      <c r="D26" s="478" t="s">
        <v>139</v>
      </c>
      <c r="E26" s="478">
        <v>190</v>
      </c>
      <c r="F26" s="479">
        <v>310.5</v>
      </c>
      <c r="G26" s="480">
        <f>F26*E26</f>
        <v>58995</v>
      </c>
      <c r="H26" s="481"/>
      <c r="I26" s="688">
        <v>329.41</v>
      </c>
      <c r="J26" s="479">
        <f>K26-I26</f>
        <v>12.139999999999986</v>
      </c>
      <c r="K26" s="688">
        <v>341.55</v>
      </c>
      <c r="L26" s="478"/>
      <c r="M26" s="791">
        <f>F26*K26</f>
        <v>106051.27500000001</v>
      </c>
      <c r="Q26" s="636"/>
      <c r="S26" s="788">
        <v>16</v>
      </c>
      <c r="T26" s="731" t="s">
        <v>94</v>
      </c>
      <c r="U26" s="732">
        <v>232990</v>
      </c>
      <c r="V26" s="732">
        <v>40045.160000000003</v>
      </c>
      <c r="W26" s="732"/>
    </row>
    <row r="27" spans="1:28" s="224" customFormat="1" ht="27" customHeight="1" thickBot="1">
      <c r="A27" s="497">
        <v>9</v>
      </c>
      <c r="B27" s="498">
        <v>702</v>
      </c>
      <c r="C27" s="792" t="s">
        <v>210</v>
      </c>
      <c r="D27" s="500" t="s">
        <v>140</v>
      </c>
      <c r="E27" s="500">
        <v>1213</v>
      </c>
      <c r="F27" s="501">
        <v>40.25</v>
      </c>
      <c r="G27" s="502">
        <f>F27*E27</f>
        <v>48823.25</v>
      </c>
      <c r="H27" s="481"/>
      <c r="I27" s="689">
        <v>1998.08</v>
      </c>
      <c r="J27" s="501">
        <f>K27-I27</f>
        <v>-187.21000000000004</v>
      </c>
      <c r="K27" s="689">
        <v>1810.87</v>
      </c>
      <c r="L27" s="500"/>
      <c r="M27" s="793">
        <f>F27*K27</f>
        <v>72887.517500000002</v>
      </c>
      <c r="Q27" s="636"/>
      <c r="S27" s="788">
        <v>17</v>
      </c>
      <c r="T27" s="731" t="s">
        <v>892</v>
      </c>
      <c r="U27" s="732">
        <v>1835902.03</v>
      </c>
      <c r="V27" s="732">
        <v>501159.98</v>
      </c>
      <c r="W27" s="732">
        <f>M60+'E2'!M61+'E3'!M61+'E4'!M60+'E5'!M61+'E6'!M61</f>
        <v>117718.393</v>
      </c>
      <c r="AB27" s="224">
        <v>55792.733</v>
      </c>
    </row>
    <row r="28" spans="1:28" s="554" customFormat="1" ht="24.95" customHeight="1" thickTop="1" thickBot="1">
      <c r="A28" s="550"/>
      <c r="B28" s="17"/>
      <c r="C28" s="18" t="s">
        <v>174</v>
      </c>
      <c r="D28" s="209"/>
      <c r="E28" s="209"/>
      <c r="F28" s="551"/>
      <c r="G28" s="552">
        <f>SUM(G23:G27)</f>
        <v>337013.25</v>
      </c>
      <c r="H28" s="553"/>
      <c r="I28" s="552"/>
      <c r="J28" s="209"/>
      <c r="K28" s="551"/>
      <c r="L28" s="209"/>
      <c r="M28" s="740">
        <f>SUM(M23:M27)</f>
        <v>513367.07250000001</v>
      </c>
      <c r="Q28" s="666">
        <f>M28+'E2'!M28+'E3'!M27+'E4'!M27+'E5'!M28+'E6'!M28</f>
        <v>2703279.8150000004</v>
      </c>
      <c r="S28" s="700">
        <v>18</v>
      </c>
      <c r="T28" s="704" t="s">
        <v>893</v>
      </c>
      <c r="U28" s="702">
        <v>225745.01</v>
      </c>
      <c r="V28" s="705">
        <v>0</v>
      </c>
      <c r="W28" s="705">
        <f>M63+M65+M66+'E2'!M64+'E2'!M66+'E2'!M67+'E3'!M64+'E3'!M66+'E4'!M63+'E4'!M65+'E5'!M64+'E5'!M66+'E5'!M67+'E6'!M64+'E6'!M66+'E6'!M67</f>
        <v>151869</v>
      </c>
      <c r="AB28" s="554">
        <v>110712.8</v>
      </c>
    </row>
    <row r="29" spans="1:28" s="224" customFormat="1" ht="21.95" customHeight="1" thickTop="1">
      <c r="A29" s="519"/>
      <c r="B29" s="520"/>
      <c r="C29" s="534" t="s">
        <v>304</v>
      </c>
      <c r="D29" s="452"/>
      <c r="E29" s="452"/>
      <c r="F29" s="522"/>
      <c r="G29" s="523"/>
      <c r="H29" s="481"/>
      <c r="I29" s="563"/>
      <c r="J29" s="452"/>
      <c r="K29" s="522"/>
      <c r="L29" s="452"/>
      <c r="M29" s="523"/>
      <c r="Q29" s="636"/>
      <c r="S29" s="700">
        <v>19</v>
      </c>
      <c r="T29" s="704" t="s">
        <v>894</v>
      </c>
      <c r="U29" s="702">
        <v>487000</v>
      </c>
      <c r="V29" s="705">
        <v>0</v>
      </c>
      <c r="W29" s="739">
        <v>93495</v>
      </c>
      <c r="AB29" s="224">
        <v>71760</v>
      </c>
    </row>
    <row r="30" spans="1:28" s="224" customFormat="1" ht="63.75">
      <c r="A30" s="475">
        <v>10</v>
      </c>
      <c r="B30" s="476">
        <v>605</v>
      </c>
      <c r="C30" s="496" t="s">
        <v>220</v>
      </c>
      <c r="D30" s="478" t="s">
        <v>140</v>
      </c>
      <c r="E30" s="478">
        <v>925</v>
      </c>
      <c r="F30" s="479">
        <v>26.45</v>
      </c>
      <c r="G30" s="480">
        <f>F30*E30</f>
        <v>24466.25</v>
      </c>
      <c r="H30" s="481"/>
      <c r="I30" s="518">
        <v>698.27</v>
      </c>
      <c r="J30" s="479">
        <f>K30-I30</f>
        <v>0</v>
      </c>
      <c r="K30" s="479">
        <v>698.27</v>
      </c>
      <c r="L30" s="484">
        <v>1</v>
      </c>
      <c r="M30" s="480">
        <f>F30*K30*L30</f>
        <v>18469.2415</v>
      </c>
      <c r="Q30" s="690">
        <f>M30+'E2'!M30+'E3'!M29+'E4'!M29+'E5'!M30+'E6'!M30</f>
        <v>88494.293999999994</v>
      </c>
      <c r="S30" s="700">
        <v>20</v>
      </c>
      <c r="T30" s="704" t="s">
        <v>895</v>
      </c>
      <c r="U30" s="702">
        <v>436374.39</v>
      </c>
      <c r="V30" s="705">
        <v>161280.20000000001</v>
      </c>
      <c r="W30" s="705">
        <f>M123+'E2'!M124+'E3'!M122+'E4'!M121+'E5'!M124+'E6'!M124</f>
        <v>127251.66300000002</v>
      </c>
      <c r="AB30" s="224">
        <v>66235.399999999994</v>
      </c>
    </row>
    <row r="31" spans="1:28" s="224" customFormat="1" ht="102.75" thickBot="1">
      <c r="A31" s="497">
        <v>11</v>
      </c>
      <c r="B31" s="498">
        <v>603</v>
      </c>
      <c r="C31" s="499" t="s">
        <v>602</v>
      </c>
      <c r="D31" s="500" t="s">
        <v>140</v>
      </c>
      <c r="E31" s="500">
        <v>940</v>
      </c>
      <c r="F31" s="501">
        <v>28.75</v>
      </c>
      <c r="G31" s="502">
        <f>F31*E31</f>
        <v>27025</v>
      </c>
      <c r="H31" s="481"/>
      <c r="I31" s="588">
        <v>698.27</v>
      </c>
      <c r="J31" s="503">
        <f>K31-I31</f>
        <v>0</v>
      </c>
      <c r="K31" s="479">
        <v>698.27</v>
      </c>
      <c r="L31" s="484">
        <v>1</v>
      </c>
      <c r="M31" s="480">
        <f>F31*K31*L31</f>
        <v>20075.262500000001</v>
      </c>
      <c r="Q31" s="690">
        <f>M31+'E2'!M31+'E3'!M30+'E4'!M30+'E5'!M31+'E6'!M31</f>
        <v>96189.450000000012</v>
      </c>
      <c r="S31" s="700">
        <v>21</v>
      </c>
      <c r="T31" s="704" t="s">
        <v>896</v>
      </c>
      <c r="U31" s="702">
        <v>3691063</v>
      </c>
      <c r="V31" s="705">
        <v>353135.35</v>
      </c>
      <c r="W31" s="705">
        <f>M109+'E2'!M110+'E3'!M108+'E4'!M107+'E5'!M110+'E6'!M110</f>
        <v>253655.5</v>
      </c>
      <c r="AB31" s="224">
        <v>133837</v>
      </c>
    </row>
    <row r="32" spans="1:28" s="14" customFormat="1" ht="24.95" customHeight="1" thickTop="1" thickBot="1">
      <c r="A32" s="98"/>
      <c r="B32" s="99"/>
      <c r="C32" s="100" t="s">
        <v>221</v>
      </c>
      <c r="D32" s="165"/>
      <c r="E32" s="165"/>
      <c r="F32" s="166"/>
      <c r="G32" s="167">
        <f>SUM(G30:G31)</f>
        <v>51491.25</v>
      </c>
      <c r="H32" s="168"/>
      <c r="I32" s="485"/>
      <c r="J32" s="144"/>
      <c r="K32" s="149"/>
      <c r="L32" s="457"/>
      <c r="M32" s="227">
        <f>SUM(M30:M31)</f>
        <v>38544.504000000001</v>
      </c>
      <c r="Q32" s="638"/>
      <c r="S32" s="700">
        <v>22</v>
      </c>
      <c r="T32" s="704" t="s">
        <v>897</v>
      </c>
      <c r="U32" s="702">
        <v>613525.02</v>
      </c>
      <c r="V32" s="705">
        <v>0</v>
      </c>
      <c r="W32" s="705"/>
    </row>
    <row r="33" spans="1:28" s="224" customFormat="1" ht="21.95" customHeight="1" thickTop="1" thickBot="1">
      <c r="A33" s="519"/>
      <c r="B33" s="520"/>
      <c r="C33" s="534" t="s">
        <v>305</v>
      </c>
      <c r="D33" s="452"/>
      <c r="E33" s="452"/>
      <c r="F33" s="522"/>
      <c r="G33" s="523"/>
      <c r="H33" s="481"/>
      <c r="I33" s="563"/>
      <c r="J33" s="452"/>
      <c r="K33" s="522"/>
      <c r="L33" s="452"/>
      <c r="M33" s="523"/>
      <c r="Q33" s="636"/>
      <c r="S33" s="700">
        <v>23</v>
      </c>
      <c r="T33" s="704" t="s">
        <v>898</v>
      </c>
      <c r="U33" s="702">
        <v>1728910.01</v>
      </c>
      <c r="V33" s="705">
        <v>0</v>
      </c>
      <c r="W33" s="705">
        <f>M76+'E2'!M77+'E3'!M76+'E4'!M75+'E5'!M77+'E6'!M77</f>
        <v>34091.75</v>
      </c>
      <c r="AB33" s="224">
        <v>23667</v>
      </c>
    </row>
    <row r="34" spans="1:28" s="224" customFormat="1" ht="129" thickTop="1" thickBot="1">
      <c r="A34" s="475">
        <v>12</v>
      </c>
      <c r="B34" s="476">
        <v>802</v>
      </c>
      <c r="C34" s="496" t="s">
        <v>95</v>
      </c>
      <c r="D34" s="478" t="s">
        <v>140</v>
      </c>
      <c r="E34" s="478">
        <v>11250</v>
      </c>
      <c r="F34" s="479">
        <v>25.3</v>
      </c>
      <c r="G34" s="480">
        <f>F34*E34</f>
        <v>284625</v>
      </c>
      <c r="H34" s="481"/>
      <c r="I34" s="518">
        <v>8239.32</v>
      </c>
      <c r="J34" s="479">
        <f>K34-I34</f>
        <v>1023.0400000000009</v>
      </c>
      <c r="K34" s="479">
        <v>9262.36</v>
      </c>
      <c r="L34" s="484">
        <v>1</v>
      </c>
      <c r="M34" s="480">
        <f>F34*K34*L34</f>
        <v>234337.70800000001</v>
      </c>
      <c r="O34" s="794">
        <f>E34+'E2'!E34+'E3'!E33+'E4'!E33+'E5'!E34+'E6'!E34</f>
        <v>71200</v>
      </c>
      <c r="P34" s="795">
        <f>K34+'E2'!K34+'E3'!K33+'E4'!K33+'E5'!K34+'E6'!K34</f>
        <v>46628.59</v>
      </c>
      <c r="Q34" s="690">
        <f>M34+'E2'!M34+'E3'!M33+'E4'!M33+'E5'!M34+'E6'!M34</f>
        <v>1179703.327</v>
      </c>
      <c r="S34" s="788">
        <v>24</v>
      </c>
      <c r="T34" s="731" t="s">
        <v>899</v>
      </c>
      <c r="U34" s="732">
        <v>801115.03</v>
      </c>
      <c r="V34" s="732">
        <v>0</v>
      </c>
      <c r="W34" s="732"/>
    </row>
    <row r="35" spans="1:28" s="224" customFormat="1" ht="39.75" thickTop="1" thickBot="1">
      <c r="A35" s="475">
        <v>13</v>
      </c>
      <c r="B35" s="476">
        <v>801</v>
      </c>
      <c r="C35" s="496" t="s">
        <v>740</v>
      </c>
      <c r="D35" s="478" t="s">
        <v>140</v>
      </c>
      <c r="E35" s="478">
        <v>6200</v>
      </c>
      <c r="F35" s="479">
        <v>16.100000000000001</v>
      </c>
      <c r="G35" s="480">
        <f>F35*E35</f>
        <v>99820.000000000015</v>
      </c>
      <c r="H35" s="481"/>
      <c r="I35" s="518">
        <v>5120.62</v>
      </c>
      <c r="J35" s="479">
        <f>K35-I35</f>
        <v>17.590000000000146</v>
      </c>
      <c r="K35" s="479">
        <v>5138.21</v>
      </c>
      <c r="L35" s="478"/>
      <c r="M35" s="480">
        <f>F35*K35</f>
        <v>82725.181000000011</v>
      </c>
      <c r="O35" s="794">
        <f>E35+'E2'!E35+'E3'!E34+'E4'!E34+'E5'!E35+'E6'!E35</f>
        <v>34400</v>
      </c>
      <c r="P35" s="795">
        <f>K35+'E2'!K35+'E3'!K34+'E4'!K34+'E5'!K35+'E6'!K35</f>
        <v>25520.67</v>
      </c>
      <c r="Q35" s="690">
        <f>M35+M36+M37</f>
        <v>169553.76900000003</v>
      </c>
      <c r="S35" s="788">
        <v>25</v>
      </c>
      <c r="T35" s="731" t="s">
        <v>900</v>
      </c>
      <c r="U35" s="732">
        <v>2373890.98</v>
      </c>
      <c r="V35" s="732">
        <v>762591.73</v>
      </c>
      <c r="W35" s="732">
        <f>M154+'E2'!M154+'E3'!M156+'E4'!M154+'E5'!M154+'E6'!M154</f>
        <v>643446.44999999995</v>
      </c>
      <c r="AB35" s="224">
        <v>568819.94999999995</v>
      </c>
    </row>
    <row r="36" spans="1:28" s="224" customFormat="1" ht="52.5" thickTop="1" thickBot="1">
      <c r="A36" s="475">
        <v>14</v>
      </c>
      <c r="B36" s="476">
        <v>801</v>
      </c>
      <c r="C36" s="496" t="s">
        <v>741</v>
      </c>
      <c r="D36" s="478" t="s">
        <v>140</v>
      </c>
      <c r="E36" s="478">
        <v>4800</v>
      </c>
      <c r="F36" s="479">
        <v>16.100000000000001</v>
      </c>
      <c r="G36" s="480">
        <f>F36*E36</f>
        <v>77280</v>
      </c>
      <c r="H36" s="481"/>
      <c r="I36" s="518">
        <v>3703.08</v>
      </c>
      <c r="J36" s="479">
        <f>K36-I36</f>
        <v>0</v>
      </c>
      <c r="K36" s="479">
        <v>3703.08</v>
      </c>
      <c r="L36" s="478"/>
      <c r="M36" s="480">
        <f>F36*K36</f>
        <v>59619.588000000003</v>
      </c>
      <c r="O36" s="794">
        <f>E36+'E2'!E36+'E3'!E35+'E4'!E35+'E5'!E36+'E6'!E36</f>
        <v>28500</v>
      </c>
      <c r="P36" s="795">
        <f>K36+'E2'!K36+'E3'!K35+'E4'!K35+'E5'!K36+'E6'!K36</f>
        <v>16655.43</v>
      </c>
      <c r="Q36" s="690">
        <f>Q35+'E2'!P35+'E3'!P34+'E4'!P35+'E5'!P36+'E6'!P36</f>
        <v>706244.21000000008</v>
      </c>
      <c r="S36" s="788">
        <v>26</v>
      </c>
      <c r="T36" s="731" t="s">
        <v>901</v>
      </c>
      <c r="U36" s="732">
        <v>4171952.4</v>
      </c>
      <c r="V36" s="732">
        <v>0</v>
      </c>
      <c r="W36" s="732"/>
      <c r="AB36" s="224">
        <v>585446.13</v>
      </c>
    </row>
    <row r="37" spans="1:28" s="224" customFormat="1" ht="52.5" thickTop="1" thickBot="1">
      <c r="A37" s="497">
        <v>15</v>
      </c>
      <c r="B37" s="498">
        <v>802</v>
      </c>
      <c r="C37" s="499" t="s">
        <v>547</v>
      </c>
      <c r="D37" s="500" t="s">
        <v>140</v>
      </c>
      <c r="E37" s="500">
        <v>130</v>
      </c>
      <c r="F37" s="501">
        <v>161</v>
      </c>
      <c r="G37" s="502">
        <f>F37*E37</f>
        <v>20930</v>
      </c>
      <c r="H37" s="481"/>
      <c r="I37" s="547">
        <v>169</v>
      </c>
      <c r="J37" s="501">
        <f>K37-I37</f>
        <v>0</v>
      </c>
      <c r="K37" s="501">
        <v>169</v>
      </c>
      <c r="L37" s="533">
        <v>1</v>
      </c>
      <c r="M37" s="509">
        <f>F37*K37*L37</f>
        <v>27209</v>
      </c>
      <c r="O37" s="794">
        <f>E37+'E2'!E37+'E3'!E36+'E4'!E36+'E5'!E37+'E6'!E37</f>
        <v>530</v>
      </c>
      <c r="P37" s="795">
        <f>K37+'E2'!K37+'E3'!K36+'E4'!K36+'E5'!K37+'E6'!K37</f>
        <v>169</v>
      </c>
      <c r="Q37" s="636"/>
      <c r="S37" s="788">
        <v>27</v>
      </c>
      <c r="T37" s="731" t="s">
        <v>902</v>
      </c>
      <c r="U37" s="732">
        <v>3402000.01</v>
      </c>
      <c r="V37" s="732">
        <v>576540.87</v>
      </c>
      <c r="W37" s="732"/>
    </row>
    <row r="38" spans="1:28" s="554" customFormat="1" ht="27" customHeight="1" thickTop="1" thickBot="1">
      <c r="A38" s="550"/>
      <c r="B38" s="17"/>
      <c r="C38" s="18" t="s">
        <v>548</v>
      </c>
      <c r="D38" s="209"/>
      <c r="E38" s="209"/>
      <c r="F38" s="551"/>
      <c r="G38" s="552">
        <f>SUM(G34:G37)</f>
        <v>482655</v>
      </c>
      <c r="H38" s="553"/>
      <c r="I38" s="552"/>
      <c r="J38" s="209"/>
      <c r="K38" s="551"/>
      <c r="L38" s="686"/>
      <c r="M38" s="227">
        <f>SUM(M34:M37)</f>
        <v>403891.47700000001</v>
      </c>
      <c r="Q38" s="639"/>
      <c r="S38" s="700">
        <v>28</v>
      </c>
      <c r="T38" s="706" t="s">
        <v>903</v>
      </c>
      <c r="U38" s="702">
        <v>654561.6</v>
      </c>
      <c r="V38" s="705">
        <v>0</v>
      </c>
      <c r="W38" s="705"/>
    </row>
    <row r="39" spans="1:28" s="224" customFormat="1" ht="21.95" customHeight="1" thickTop="1">
      <c r="A39" s="519"/>
      <c r="B39" s="520"/>
      <c r="C39" s="534" t="s">
        <v>307</v>
      </c>
      <c r="D39" s="452"/>
      <c r="E39" s="452"/>
      <c r="F39" s="522"/>
      <c r="G39" s="523"/>
      <c r="H39" s="481"/>
      <c r="I39" s="563"/>
      <c r="J39" s="452"/>
      <c r="K39" s="522"/>
      <c r="L39" s="452"/>
      <c r="M39" s="523"/>
      <c r="Q39" s="636"/>
      <c r="S39" s="700">
        <v>29</v>
      </c>
      <c r="T39" s="704" t="s">
        <v>904</v>
      </c>
      <c r="U39" s="702">
        <v>115000</v>
      </c>
      <c r="V39" s="705">
        <v>17692.310000000001</v>
      </c>
      <c r="W39" s="705"/>
    </row>
    <row r="40" spans="1:28" s="224" customFormat="1" ht="77.25" thickBot="1">
      <c r="A40" s="497">
        <v>16</v>
      </c>
      <c r="B40" s="498">
        <v>1002</v>
      </c>
      <c r="C40" s="499" t="s">
        <v>549</v>
      </c>
      <c r="D40" s="500" t="s">
        <v>140</v>
      </c>
      <c r="E40" s="500">
        <v>12600</v>
      </c>
      <c r="F40" s="501">
        <v>25.3</v>
      </c>
      <c r="G40" s="502">
        <f>F40*E40</f>
        <v>318780</v>
      </c>
      <c r="H40" s="481"/>
      <c r="I40" s="547">
        <v>0</v>
      </c>
      <c r="J40" s="501">
        <f>K40-I40</f>
        <v>0</v>
      </c>
      <c r="K40" s="501">
        <v>0</v>
      </c>
      <c r="L40" s="500"/>
      <c r="M40" s="502">
        <f>F40*K40</f>
        <v>0</v>
      </c>
      <c r="Q40" s="636"/>
      <c r="S40" s="788">
        <v>30</v>
      </c>
      <c r="T40" s="731" t="s">
        <v>905</v>
      </c>
      <c r="U40" s="732">
        <v>494960</v>
      </c>
      <c r="V40" s="732">
        <v>0</v>
      </c>
      <c r="W40" s="732"/>
    </row>
    <row r="41" spans="1:28" s="14" customFormat="1" ht="24.95" customHeight="1" thickTop="1" thickBot="1">
      <c r="A41" s="74"/>
      <c r="B41" s="15"/>
      <c r="C41" s="16" t="s">
        <v>550</v>
      </c>
      <c r="D41" s="84"/>
      <c r="E41" s="84"/>
      <c r="F41" s="85"/>
      <c r="G41" s="86">
        <f>SUM(G40)</f>
        <v>318780</v>
      </c>
      <c r="H41" s="87"/>
      <c r="I41" s="573"/>
      <c r="J41" s="84"/>
      <c r="K41" s="85"/>
      <c r="L41" s="84"/>
      <c r="M41" s="226">
        <f>SUM(M40)</f>
        <v>0</v>
      </c>
      <c r="Q41" s="638"/>
      <c r="S41" s="700">
        <v>31</v>
      </c>
      <c r="T41" s="704" t="s">
        <v>906</v>
      </c>
      <c r="U41" s="702">
        <v>2018940</v>
      </c>
      <c r="V41" s="705">
        <v>309635.51</v>
      </c>
      <c r="W41" s="705"/>
    </row>
    <row r="42" spans="1:28" ht="21.95" customHeight="1" thickTop="1">
      <c r="A42" s="66"/>
      <c r="B42" s="67"/>
      <c r="C42" s="96" t="s">
        <v>306</v>
      </c>
      <c r="D42" s="88"/>
      <c r="E42" s="88"/>
      <c r="F42" s="89"/>
      <c r="G42" s="90"/>
      <c r="H42" s="76"/>
      <c r="I42" s="575"/>
      <c r="J42" s="88"/>
      <c r="K42" s="89"/>
      <c r="L42" s="88"/>
      <c r="M42" s="90"/>
      <c r="S42" s="700">
        <v>32</v>
      </c>
      <c r="T42" s="704" t="s">
        <v>907</v>
      </c>
      <c r="U42" s="702">
        <v>202400.01</v>
      </c>
      <c r="V42" s="705">
        <v>0</v>
      </c>
      <c r="W42" s="705"/>
    </row>
    <row r="43" spans="1:28" s="224" customFormat="1" ht="76.5">
      <c r="A43" s="475">
        <v>17</v>
      </c>
      <c r="B43" s="476">
        <v>901</v>
      </c>
      <c r="C43" s="496" t="s">
        <v>766</v>
      </c>
      <c r="D43" s="478" t="s">
        <v>140</v>
      </c>
      <c r="E43" s="478">
        <v>850</v>
      </c>
      <c r="F43" s="479">
        <v>132.25</v>
      </c>
      <c r="G43" s="480">
        <f>F43*E43</f>
        <v>112412.5</v>
      </c>
      <c r="H43" s="481"/>
      <c r="I43" s="518">
        <v>100</v>
      </c>
      <c r="J43" s="479">
        <f>K43-I43</f>
        <v>20</v>
      </c>
      <c r="K43" s="479">
        <v>120</v>
      </c>
      <c r="L43" s="484">
        <v>0.75</v>
      </c>
      <c r="M43" s="480">
        <f>F43*K43*L43</f>
        <v>11902.5</v>
      </c>
      <c r="Q43" s="636"/>
      <c r="S43" s="788">
        <v>33</v>
      </c>
      <c r="T43" s="731" t="s">
        <v>908</v>
      </c>
      <c r="U43" s="732">
        <v>598402.5</v>
      </c>
      <c r="V43" s="732">
        <v>0</v>
      </c>
      <c r="W43" s="732"/>
    </row>
    <row r="44" spans="1:28" s="224" customFormat="1" ht="63.75">
      <c r="A44" s="475">
        <v>19</v>
      </c>
      <c r="B44" s="476">
        <v>901</v>
      </c>
      <c r="C44" s="496" t="s">
        <v>542</v>
      </c>
      <c r="D44" s="478" t="s">
        <v>552</v>
      </c>
      <c r="E44" s="478">
        <v>180</v>
      </c>
      <c r="F44" s="479">
        <v>34.5</v>
      </c>
      <c r="G44" s="480">
        <f>F44*E44</f>
        <v>6210</v>
      </c>
      <c r="H44" s="481"/>
      <c r="I44" s="518">
        <v>75</v>
      </c>
      <c r="J44" s="479">
        <f>K44-I44</f>
        <v>0</v>
      </c>
      <c r="K44" s="479">
        <v>75</v>
      </c>
      <c r="L44" s="484">
        <v>0.75</v>
      </c>
      <c r="M44" s="480">
        <f>F44*K44*L44</f>
        <v>1940.625</v>
      </c>
      <c r="Q44" s="636"/>
      <c r="S44" s="788">
        <v>35</v>
      </c>
      <c r="T44" s="733" t="s">
        <v>686</v>
      </c>
      <c r="U44" s="732">
        <v>0</v>
      </c>
      <c r="V44" s="732">
        <v>0</v>
      </c>
      <c r="W44" s="732">
        <f>تشوينات!I22+تشوينات!I157+'تشوينات كهرباء'!J49</f>
        <v>1387950.3172500001</v>
      </c>
      <c r="AB44" s="224">
        <v>1908687.0414999998</v>
      </c>
    </row>
    <row r="45" spans="1:28" s="224" customFormat="1" ht="64.5" thickBot="1">
      <c r="A45" s="475">
        <v>20</v>
      </c>
      <c r="B45" s="476">
        <v>903</v>
      </c>
      <c r="C45" s="496" t="s">
        <v>767</v>
      </c>
      <c r="D45" s="478" t="s">
        <v>140</v>
      </c>
      <c r="E45" s="478">
        <v>975</v>
      </c>
      <c r="F45" s="479">
        <v>40.25</v>
      </c>
      <c r="G45" s="480">
        <f>F45*E45</f>
        <v>39243.75</v>
      </c>
      <c r="H45" s="481"/>
      <c r="I45" s="518"/>
      <c r="J45" s="479">
        <f>K45-I45</f>
        <v>0</v>
      </c>
      <c r="K45" s="479"/>
      <c r="L45" s="478"/>
      <c r="M45" s="480">
        <f>F45*K45</f>
        <v>0</v>
      </c>
      <c r="Q45" s="636"/>
      <c r="S45" s="700">
        <v>36</v>
      </c>
      <c r="T45" s="734" t="s">
        <v>919</v>
      </c>
      <c r="U45" s="735">
        <v>0</v>
      </c>
      <c r="V45" s="735">
        <v>0</v>
      </c>
      <c r="W45" s="735">
        <f>v.o!K74</f>
        <v>819282.65825906245</v>
      </c>
      <c r="AB45" s="224">
        <v>689576.44</v>
      </c>
    </row>
    <row r="46" spans="1:28" s="224" customFormat="1" ht="64.5" thickBot="1">
      <c r="A46" s="475">
        <v>21</v>
      </c>
      <c r="B46" s="476">
        <v>903</v>
      </c>
      <c r="C46" s="496" t="s">
        <v>539</v>
      </c>
      <c r="D46" s="478" t="s">
        <v>552</v>
      </c>
      <c r="E46" s="478">
        <v>300</v>
      </c>
      <c r="F46" s="479">
        <v>17.25</v>
      </c>
      <c r="G46" s="480">
        <f>F46*E46</f>
        <v>5175</v>
      </c>
      <c r="H46" s="481"/>
      <c r="I46" s="518">
        <v>0</v>
      </c>
      <c r="J46" s="479">
        <f>K46-I46</f>
        <v>0</v>
      </c>
      <c r="K46" s="479">
        <v>0</v>
      </c>
      <c r="L46" s="484">
        <v>0</v>
      </c>
      <c r="M46" s="480">
        <f>F46*K46*L46</f>
        <v>0</v>
      </c>
      <c r="Q46" s="636"/>
      <c r="T46" s="736" t="s">
        <v>654</v>
      </c>
      <c r="U46" s="737">
        <v>40018442.609999999</v>
      </c>
      <c r="V46" s="738">
        <v>13299574.279999999</v>
      </c>
      <c r="W46" s="738">
        <f>SUM(W11:W45)</f>
        <v>12544778.500509061</v>
      </c>
      <c r="AB46" s="224">
        <v>11361130.2305</v>
      </c>
    </row>
    <row r="47" spans="1:28" s="224" customFormat="1" ht="83.25" customHeight="1" thickBot="1">
      <c r="A47" s="497">
        <v>22</v>
      </c>
      <c r="B47" s="498">
        <v>1602</v>
      </c>
      <c r="C47" s="499" t="s">
        <v>301</v>
      </c>
      <c r="D47" s="500" t="s">
        <v>140</v>
      </c>
      <c r="E47" s="500">
        <v>2050</v>
      </c>
      <c r="F47" s="501">
        <v>51.75</v>
      </c>
      <c r="G47" s="502">
        <f>F47*E47</f>
        <v>106087.5</v>
      </c>
      <c r="H47" s="481"/>
      <c r="I47" s="547"/>
      <c r="J47" s="501">
        <f>K47-I47</f>
        <v>0</v>
      </c>
      <c r="K47" s="501"/>
      <c r="L47" s="500"/>
      <c r="M47" s="502">
        <f>F47*K47</f>
        <v>0</v>
      </c>
      <c r="Q47" s="636"/>
    </row>
    <row r="48" spans="1:28" s="14" customFormat="1" ht="24.95" customHeight="1" thickTop="1" thickBot="1">
      <c r="A48" s="74"/>
      <c r="B48" s="15"/>
      <c r="C48" s="16" t="s">
        <v>302</v>
      </c>
      <c r="D48" s="84"/>
      <c r="E48" s="84"/>
      <c r="F48" s="85"/>
      <c r="G48" s="86">
        <f>SUM(G43:G47)</f>
        <v>269128.75</v>
      </c>
      <c r="H48" s="87"/>
      <c r="I48" s="573"/>
      <c r="J48" s="84"/>
      <c r="K48" s="85"/>
      <c r="L48" s="84"/>
      <c r="M48" s="226">
        <f>SUM(M43:M47)</f>
        <v>13843.125</v>
      </c>
      <c r="Q48" s="638"/>
    </row>
    <row r="49" spans="1:17" ht="21.95" customHeight="1" thickTop="1">
      <c r="A49" s="66"/>
      <c r="B49" s="67"/>
      <c r="C49" s="96" t="s">
        <v>308</v>
      </c>
      <c r="D49" s="88"/>
      <c r="E49" s="88"/>
      <c r="F49" s="89"/>
      <c r="G49" s="90"/>
      <c r="H49" s="76"/>
      <c r="I49" s="575"/>
      <c r="J49" s="88"/>
      <c r="K49" s="89"/>
      <c r="L49" s="88"/>
      <c r="M49" s="90"/>
    </row>
    <row r="50" spans="1:17" s="224" customFormat="1" ht="92.25" customHeight="1">
      <c r="A50" s="475">
        <v>23</v>
      </c>
      <c r="B50" s="476">
        <v>901</v>
      </c>
      <c r="C50" s="496" t="s">
        <v>471</v>
      </c>
      <c r="D50" s="478" t="s">
        <v>140</v>
      </c>
      <c r="E50" s="478">
        <v>550</v>
      </c>
      <c r="F50" s="479">
        <v>149.5</v>
      </c>
      <c r="G50" s="480">
        <f>F50*E50</f>
        <v>82225</v>
      </c>
      <c r="H50" s="481"/>
      <c r="I50" s="518">
        <v>110</v>
      </c>
      <c r="J50" s="479">
        <f t="shared" ref="J50:J59" si="0">K50-I50</f>
        <v>10</v>
      </c>
      <c r="K50" s="479">
        <v>120</v>
      </c>
      <c r="L50" s="484">
        <v>0.7</v>
      </c>
      <c r="M50" s="480">
        <f>F50*K50*L50</f>
        <v>12558</v>
      </c>
      <c r="Q50" s="636"/>
    </row>
    <row r="51" spans="1:17" s="224" customFormat="1" ht="76.5">
      <c r="A51" s="475">
        <v>24</v>
      </c>
      <c r="B51" s="476">
        <v>901</v>
      </c>
      <c r="C51" s="496" t="s">
        <v>472</v>
      </c>
      <c r="D51" s="478" t="s">
        <v>552</v>
      </c>
      <c r="E51" s="478">
        <v>200</v>
      </c>
      <c r="F51" s="479">
        <v>46</v>
      </c>
      <c r="G51" s="480">
        <f>F51*E51</f>
        <v>9200</v>
      </c>
      <c r="H51" s="481"/>
      <c r="I51" s="518">
        <v>200</v>
      </c>
      <c r="J51" s="479">
        <f t="shared" si="0"/>
        <v>0</v>
      </c>
      <c r="K51" s="479">
        <v>200</v>
      </c>
      <c r="L51" s="484">
        <v>0.5</v>
      </c>
      <c r="M51" s="480">
        <f>F51*K51*L51</f>
        <v>4600</v>
      </c>
      <c r="Q51" s="636"/>
    </row>
    <row r="52" spans="1:17" s="224" customFormat="1" ht="89.25">
      <c r="A52" s="475"/>
      <c r="B52" s="476"/>
      <c r="C52" s="477" t="s">
        <v>473</v>
      </c>
      <c r="D52" s="478"/>
      <c r="E52" s="478"/>
      <c r="F52" s="479"/>
      <c r="G52" s="480"/>
      <c r="H52" s="481"/>
      <c r="I52" s="518"/>
      <c r="J52" s="479"/>
      <c r="K52" s="479"/>
      <c r="L52" s="478"/>
      <c r="M52" s="480"/>
      <c r="Q52" s="636"/>
    </row>
    <row r="53" spans="1:17" s="224" customFormat="1" ht="18.75" customHeight="1">
      <c r="A53" s="475">
        <v>25</v>
      </c>
      <c r="B53" s="476">
        <v>901</v>
      </c>
      <c r="C53" s="496" t="s">
        <v>618</v>
      </c>
      <c r="D53" s="478" t="s">
        <v>552</v>
      </c>
      <c r="E53" s="478">
        <v>100</v>
      </c>
      <c r="F53" s="479">
        <v>230</v>
      </c>
      <c r="G53" s="480">
        <f>F53*E53</f>
        <v>23000</v>
      </c>
      <c r="H53" s="481"/>
      <c r="I53" s="518"/>
      <c r="J53" s="479">
        <f t="shared" si="0"/>
        <v>0</v>
      </c>
      <c r="K53" s="479"/>
      <c r="L53" s="478"/>
      <c r="M53" s="480">
        <f t="shared" ref="M53:M59" si="1">F53*K53*L53</f>
        <v>0</v>
      </c>
      <c r="Q53" s="636"/>
    </row>
    <row r="54" spans="1:17" s="224" customFormat="1" ht="89.25">
      <c r="A54" s="475"/>
      <c r="B54" s="476"/>
      <c r="C54" s="477" t="s">
        <v>870</v>
      </c>
      <c r="D54" s="478"/>
      <c r="E54" s="478"/>
      <c r="F54" s="479"/>
      <c r="G54" s="480"/>
      <c r="H54" s="481"/>
      <c r="I54" s="518"/>
      <c r="J54" s="479"/>
      <c r="K54" s="479"/>
      <c r="L54" s="478"/>
      <c r="M54" s="480"/>
      <c r="Q54" s="636"/>
    </row>
    <row r="55" spans="1:17" s="224" customFormat="1" ht="18.75" customHeight="1">
      <c r="A55" s="475">
        <v>26</v>
      </c>
      <c r="B55" s="476">
        <v>901</v>
      </c>
      <c r="C55" s="496" t="s">
        <v>871</v>
      </c>
      <c r="D55" s="478" t="s">
        <v>552</v>
      </c>
      <c r="E55" s="478">
        <v>145</v>
      </c>
      <c r="F55" s="479">
        <v>82.8</v>
      </c>
      <c r="G55" s="480">
        <f>F55*E55</f>
        <v>12006</v>
      </c>
      <c r="H55" s="481"/>
      <c r="I55" s="518"/>
      <c r="J55" s="479">
        <f t="shared" si="0"/>
        <v>52</v>
      </c>
      <c r="K55" s="479">
        <v>52</v>
      </c>
      <c r="L55" s="533">
        <v>0.85</v>
      </c>
      <c r="M55" s="480">
        <f t="shared" si="1"/>
        <v>3659.7599999999993</v>
      </c>
      <c r="Q55" s="636"/>
    </row>
    <row r="56" spans="1:17" s="224" customFormat="1" ht="18.75" customHeight="1">
      <c r="A56" s="475">
        <v>27</v>
      </c>
      <c r="B56" s="476">
        <v>901</v>
      </c>
      <c r="C56" s="496" t="s">
        <v>872</v>
      </c>
      <c r="D56" s="478" t="s">
        <v>552</v>
      </c>
      <c r="E56" s="478">
        <v>155</v>
      </c>
      <c r="F56" s="479">
        <v>82.8</v>
      </c>
      <c r="G56" s="480">
        <f>F56*E56</f>
        <v>12834</v>
      </c>
      <c r="H56" s="481"/>
      <c r="I56" s="518"/>
      <c r="J56" s="479">
        <f t="shared" si="0"/>
        <v>145</v>
      </c>
      <c r="K56" s="479">
        <v>145</v>
      </c>
      <c r="L56" s="533">
        <v>0.85</v>
      </c>
      <c r="M56" s="480">
        <f t="shared" si="1"/>
        <v>10205.1</v>
      </c>
      <c r="Q56" s="636"/>
    </row>
    <row r="57" spans="1:17" s="224" customFormat="1" ht="18.75" customHeight="1">
      <c r="A57" s="475">
        <v>28</v>
      </c>
      <c r="B57" s="476">
        <v>901</v>
      </c>
      <c r="C57" s="496" t="s">
        <v>873</v>
      </c>
      <c r="D57" s="478" t="s">
        <v>552</v>
      </c>
      <c r="E57" s="478">
        <v>190</v>
      </c>
      <c r="F57" s="479">
        <v>82.8</v>
      </c>
      <c r="G57" s="480">
        <f>F57*E57</f>
        <v>15732</v>
      </c>
      <c r="H57" s="481"/>
      <c r="I57" s="518">
        <v>175</v>
      </c>
      <c r="J57" s="479">
        <f t="shared" si="0"/>
        <v>-30</v>
      </c>
      <c r="K57" s="479">
        <v>145</v>
      </c>
      <c r="L57" s="533">
        <v>0.85</v>
      </c>
      <c r="M57" s="480">
        <f t="shared" si="1"/>
        <v>10205.1</v>
      </c>
      <c r="Q57" s="636"/>
    </row>
    <row r="58" spans="1:17" s="224" customFormat="1" ht="59.25" customHeight="1">
      <c r="A58" s="475">
        <v>29</v>
      </c>
      <c r="B58" s="476">
        <v>901</v>
      </c>
      <c r="C58" s="496" t="s">
        <v>37</v>
      </c>
      <c r="D58" s="478" t="s">
        <v>552</v>
      </c>
      <c r="E58" s="478">
        <v>22</v>
      </c>
      <c r="F58" s="479">
        <v>115</v>
      </c>
      <c r="G58" s="480">
        <f>F58*E58</f>
        <v>2530</v>
      </c>
      <c r="H58" s="481"/>
      <c r="I58" s="518"/>
      <c r="J58" s="479">
        <f t="shared" si="0"/>
        <v>0</v>
      </c>
      <c r="K58" s="479"/>
      <c r="L58" s="478"/>
      <c r="M58" s="480">
        <f t="shared" si="1"/>
        <v>0</v>
      </c>
      <c r="Q58" s="636"/>
    </row>
    <row r="59" spans="1:17" s="224" customFormat="1" ht="51.75" thickBot="1">
      <c r="A59" s="497">
        <v>30</v>
      </c>
      <c r="B59" s="498">
        <v>901</v>
      </c>
      <c r="C59" s="499" t="s">
        <v>881</v>
      </c>
      <c r="D59" s="500" t="s">
        <v>140</v>
      </c>
      <c r="E59" s="500">
        <v>750</v>
      </c>
      <c r="F59" s="501">
        <v>115</v>
      </c>
      <c r="G59" s="502">
        <f>F59*E59</f>
        <v>86250</v>
      </c>
      <c r="H59" s="481"/>
      <c r="I59" s="547"/>
      <c r="J59" s="501">
        <f t="shared" si="0"/>
        <v>0</v>
      </c>
      <c r="K59" s="501"/>
      <c r="L59" s="500"/>
      <c r="M59" s="480">
        <f t="shared" si="1"/>
        <v>0</v>
      </c>
      <c r="Q59" s="636"/>
    </row>
    <row r="60" spans="1:17" s="14" customFormat="1" ht="24.95" customHeight="1" thickTop="1" thickBot="1">
      <c r="A60" s="74"/>
      <c r="B60" s="15"/>
      <c r="C60" s="16" t="s">
        <v>882</v>
      </c>
      <c r="D60" s="84"/>
      <c r="E60" s="84"/>
      <c r="F60" s="85"/>
      <c r="G60" s="86">
        <f>SUM(G50:G59)</f>
        <v>243777</v>
      </c>
      <c r="H60" s="87"/>
      <c r="I60" s="573"/>
      <c r="J60" s="84"/>
      <c r="K60" s="85"/>
      <c r="L60" s="84"/>
      <c r="M60" s="227">
        <f>SUM(M50:M59)</f>
        <v>41227.96</v>
      </c>
      <c r="Q60" s="637">
        <f>M60+'E2'!M61+'E3'!M61+'E4'!M60+'E5'!M61+'E6'!M61</f>
        <v>117718.393</v>
      </c>
    </row>
    <row r="61" spans="1:17" s="224" customFormat="1" ht="21.95" customHeight="1" thickTop="1">
      <c r="A61" s="519"/>
      <c r="B61" s="520"/>
      <c r="C61" s="534" t="s">
        <v>883</v>
      </c>
      <c r="D61" s="452"/>
      <c r="E61" s="452"/>
      <c r="F61" s="522"/>
      <c r="G61" s="523"/>
      <c r="H61" s="481"/>
      <c r="I61" s="563"/>
      <c r="J61" s="452"/>
      <c r="K61" s="522"/>
      <c r="L61" s="452"/>
      <c r="M61" s="523"/>
      <c r="Q61" s="636"/>
    </row>
    <row r="62" spans="1:17" s="224" customFormat="1" ht="18.75" customHeight="1">
      <c r="A62" s="475">
        <v>31</v>
      </c>
      <c r="B62" s="476">
        <v>1501</v>
      </c>
      <c r="C62" s="496" t="s">
        <v>225</v>
      </c>
      <c r="D62" s="478" t="s">
        <v>552</v>
      </c>
      <c r="E62" s="478">
        <v>85</v>
      </c>
      <c r="F62" s="479">
        <v>149.5</v>
      </c>
      <c r="G62" s="480">
        <f>F62*E62</f>
        <v>12707.5</v>
      </c>
      <c r="H62" s="481"/>
      <c r="I62" s="518">
        <v>85</v>
      </c>
      <c r="J62" s="479">
        <f>K62-I62</f>
        <v>0</v>
      </c>
      <c r="K62" s="478">
        <v>85</v>
      </c>
      <c r="L62" s="533">
        <v>0.7</v>
      </c>
      <c r="M62" s="480">
        <f>F62*K62*L62</f>
        <v>8895.25</v>
      </c>
      <c r="Q62" s="636"/>
    </row>
    <row r="63" spans="1:17" s="224" customFormat="1" ht="18.75" customHeight="1">
      <c r="A63" s="475">
        <v>32</v>
      </c>
      <c r="B63" s="476">
        <v>1501</v>
      </c>
      <c r="C63" s="496" t="s">
        <v>229</v>
      </c>
      <c r="D63" s="478" t="s">
        <v>552</v>
      </c>
      <c r="E63" s="478">
        <v>115</v>
      </c>
      <c r="F63" s="479">
        <v>230</v>
      </c>
      <c r="G63" s="480">
        <f>F63*E63</f>
        <v>26450</v>
      </c>
      <c r="H63" s="481"/>
      <c r="I63" s="518">
        <v>115</v>
      </c>
      <c r="J63" s="479">
        <f>K63-I63</f>
        <v>0</v>
      </c>
      <c r="K63" s="478">
        <v>115</v>
      </c>
      <c r="L63" s="533">
        <v>0.7</v>
      </c>
      <c r="M63" s="480">
        <f>F63*K63*L63</f>
        <v>18515</v>
      </c>
      <c r="Q63" s="636"/>
    </row>
    <row r="64" spans="1:17" s="224" customFormat="1" ht="18.75" customHeight="1">
      <c r="A64" s="475">
        <v>33</v>
      </c>
      <c r="B64" s="476">
        <v>1501</v>
      </c>
      <c r="C64" s="496" t="s">
        <v>230</v>
      </c>
      <c r="D64" s="478" t="s">
        <v>552</v>
      </c>
      <c r="E64" s="478">
        <v>600</v>
      </c>
      <c r="F64" s="479">
        <v>345</v>
      </c>
      <c r="G64" s="480">
        <f>F64*E64</f>
        <v>207000</v>
      </c>
      <c r="H64" s="481"/>
      <c r="I64" s="518">
        <v>600</v>
      </c>
      <c r="J64" s="479">
        <f>K64-I64</f>
        <v>0</v>
      </c>
      <c r="K64" s="478">
        <v>600</v>
      </c>
      <c r="L64" s="533">
        <v>0.7</v>
      </c>
      <c r="M64" s="480">
        <f>F64*K64*L64</f>
        <v>144900</v>
      </c>
      <c r="Q64" s="636"/>
    </row>
    <row r="65" spans="1:17" s="224" customFormat="1" ht="25.5">
      <c r="A65" s="475">
        <v>34</v>
      </c>
      <c r="B65" s="476">
        <v>1501</v>
      </c>
      <c r="C65" s="496" t="s">
        <v>449</v>
      </c>
      <c r="D65" s="478" t="s">
        <v>552</v>
      </c>
      <c r="E65" s="478">
        <v>10</v>
      </c>
      <c r="F65" s="479">
        <v>230</v>
      </c>
      <c r="G65" s="480">
        <f>F65*E65</f>
        <v>2300</v>
      </c>
      <c r="H65" s="481"/>
      <c r="I65" s="518">
        <v>10</v>
      </c>
      <c r="J65" s="479">
        <f>K65-I65</f>
        <v>0</v>
      </c>
      <c r="K65" s="478">
        <v>10</v>
      </c>
      <c r="L65" s="533">
        <v>0.7</v>
      </c>
      <c r="M65" s="480">
        <f>F65*K65*L65</f>
        <v>1610</v>
      </c>
      <c r="Q65" s="636"/>
    </row>
    <row r="66" spans="1:17" s="224" customFormat="1" ht="26.25" thickBot="1">
      <c r="A66" s="497">
        <v>35</v>
      </c>
      <c r="B66" s="498">
        <v>1051</v>
      </c>
      <c r="C66" s="499" t="s">
        <v>450</v>
      </c>
      <c r="D66" s="500" t="s">
        <v>552</v>
      </c>
      <c r="E66" s="500">
        <v>42</v>
      </c>
      <c r="F66" s="501">
        <v>230</v>
      </c>
      <c r="G66" s="502">
        <f>F66*E66</f>
        <v>9660</v>
      </c>
      <c r="H66" s="481"/>
      <c r="I66" s="547">
        <v>42</v>
      </c>
      <c r="J66" s="501">
        <f>K66-I66</f>
        <v>0</v>
      </c>
      <c r="K66" s="500">
        <v>42</v>
      </c>
      <c r="L66" s="533">
        <v>0.7</v>
      </c>
      <c r="M66" s="509">
        <f>F66*K66*L66</f>
        <v>6762</v>
      </c>
      <c r="Q66" s="636"/>
    </row>
    <row r="67" spans="1:17" s="14" customFormat="1" ht="24.95" customHeight="1" thickTop="1" thickBot="1">
      <c r="A67" s="74"/>
      <c r="B67" s="15"/>
      <c r="C67" s="16" t="s">
        <v>886</v>
      </c>
      <c r="D67" s="84"/>
      <c r="E67" s="84"/>
      <c r="F67" s="85"/>
      <c r="G67" s="86">
        <f>SUM(G62:G66)</f>
        <v>258117.5</v>
      </c>
      <c r="H67" s="87"/>
      <c r="I67" s="573"/>
      <c r="J67" s="84"/>
      <c r="K67" s="85"/>
      <c r="L67" s="94"/>
      <c r="M67" s="227">
        <f>SUM(M62:M66)</f>
        <v>180682.25</v>
      </c>
      <c r="Q67" s="637">
        <f>M67+'E2'!M68+'E3'!M67+'E4'!M60+'E5'!M68+'E6'!M68</f>
        <v>789457.75</v>
      </c>
    </row>
    <row r="68" spans="1:17" s="224" customFormat="1" ht="21.95" customHeight="1" thickTop="1">
      <c r="A68" s="519"/>
      <c r="B68" s="520"/>
      <c r="C68" s="534" t="s">
        <v>887</v>
      </c>
      <c r="D68" s="452"/>
      <c r="E68" s="452"/>
      <c r="F68" s="522"/>
      <c r="G68" s="523"/>
      <c r="H68" s="481"/>
      <c r="I68" s="563"/>
      <c r="J68" s="452"/>
      <c r="K68" s="522"/>
      <c r="L68" s="452"/>
      <c r="M68" s="523"/>
      <c r="Q68" s="636"/>
    </row>
    <row r="69" spans="1:17" s="224" customFormat="1" ht="19.5" customHeight="1" thickBot="1">
      <c r="A69" s="497">
        <v>36</v>
      </c>
      <c r="B69" s="498">
        <v>14</v>
      </c>
      <c r="C69" s="499" t="s">
        <v>888</v>
      </c>
      <c r="D69" s="500" t="s">
        <v>140</v>
      </c>
      <c r="E69" s="500">
        <v>810</v>
      </c>
      <c r="F69" s="501">
        <v>700</v>
      </c>
      <c r="G69" s="502">
        <f>F69*E69</f>
        <v>567000</v>
      </c>
      <c r="H69" s="481"/>
      <c r="I69" s="547">
        <v>0</v>
      </c>
      <c r="J69" s="501">
        <f>K69-I69</f>
        <v>0</v>
      </c>
      <c r="K69" s="501">
        <v>0</v>
      </c>
      <c r="L69" s="533">
        <v>0</v>
      </c>
      <c r="M69" s="509">
        <f>F69*K69*L69</f>
        <v>0</v>
      </c>
      <c r="Q69" s="636"/>
    </row>
    <row r="70" spans="1:17" s="14" customFormat="1" ht="24.95" customHeight="1" thickTop="1" thickBot="1">
      <c r="A70" s="74"/>
      <c r="B70" s="15"/>
      <c r="C70" s="16" t="s">
        <v>889</v>
      </c>
      <c r="D70" s="84"/>
      <c r="E70" s="84"/>
      <c r="F70" s="85"/>
      <c r="G70" s="86">
        <f>SUM(G69)</f>
        <v>567000</v>
      </c>
      <c r="H70" s="87"/>
      <c r="I70" s="573"/>
      <c r="J70" s="84"/>
      <c r="K70" s="85"/>
      <c r="L70" s="456"/>
      <c r="M70" s="227">
        <f>SUM(M69)</f>
        <v>0</v>
      </c>
      <c r="Q70" s="638"/>
    </row>
    <row r="71" spans="1:17" ht="21.95" customHeight="1" thickTop="1">
      <c r="A71" s="66"/>
      <c r="B71" s="67"/>
      <c r="C71" s="96" t="s">
        <v>890</v>
      </c>
      <c r="D71" s="88"/>
      <c r="E71" s="88"/>
      <c r="F71" s="89"/>
      <c r="G71" s="90"/>
      <c r="H71" s="76"/>
      <c r="I71" s="575"/>
      <c r="J71" s="88"/>
      <c r="K71" s="89"/>
      <c r="L71" s="88"/>
      <c r="M71" s="90"/>
    </row>
    <row r="72" spans="1:17" s="224" customFormat="1" ht="56.25" customHeight="1">
      <c r="A72" s="475">
        <v>37</v>
      </c>
      <c r="B72" s="476">
        <v>1206</v>
      </c>
      <c r="C72" s="496" t="s">
        <v>845</v>
      </c>
      <c r="D72" s="478" t="s">
        <v>140</v>
      </c>
      <c r="E72" s="478">
        <v>527</v>
      </c>
      <c r="F72" s="479">
        <v>138</v>
      </c>
      <c r="G72" s="480">
        <f>F72*E72</f>
        <v>72726</v>
      </c>
      <c r="H72" s="481"/>
      <c r="I72" s="518"/>
      <c r="J72" s="479">
        <f>K72-I72</f>
        <v>0</v>
      </c>
      <c r="K72" s="479"/>
      <c r="L72" s="478"/>
      <c r="M72" s="480">
        <f>F72*K72</f>
        <v>0</v>
      </c>
      <c r="Q72" s="636"/>
    </row>
    <row r="73" spans="1:17" s="224" customFormat="1" ht="77.25" thickBot="1">
      <c r="A73" s="497">
        <v>38</v>
      </c>
      <c r="B73" s="498">
        <v>1206</v>
      </c>
      <c r="C73" s="499" t="s">
        <v>63</v>
      </c>
      <c r="D73" s="500" t="s">
        <v>140</v>
      </c>
      <c r="E73" s="500">
        <v>155</v>
      </c>
      <c r="F73" s="501">
        <v>230</v>
      </c>
      <c r="G73" s="502">
        <f>F73*E73</f>
        <v>35650</v>
      </c>
      <c r="H73" s="481"/>
      <c r="I73" s="518"/>
      <c r="J73" s="479">
        <f>K73-I73</f>
        <v>0</v>
      </c>
      <c r="K73" s="479"/>
      <c r="L73" s="500"/>
      <c r="M73" s="480">
        <f>F73*K73</f>
        <v>0</v>
      </c>
      <c r="Q73" s="636"/>
    </row>
    <row r="74" spans="1:17" s="14" customFormat="1" ht="24.95" customHeight="1" thickTop="1" thickBot="1">
      <c r="A74" s="134"/>
      <c r="B74" s="115"/>
      <c r="C74" s="116" t="s">
        <v>64</v>
      </c>
      <c r="D74" s="144"/>
      <c r="E74" s="144"/>
      <c r="F74" s="149"/>
      <c r="G74" s="147">
        <f>SUM(G72:G73)</f>
        <v>108376</v>
      </c>
      <c r="H74" s="87"/>
      <c r="I74" s="485"/>
      <c r="J74" s="144"/>
      <c r="K74" s="149"/>
      <c r="L74" s="144"/>
      <c r="M74" s="227">
        <f>SUM(M72:M73)</f>
        <v>0</v>
      </c>
      <c r="Q74" s="638"/>
    </row>
    <row r="75" spans="1:17" ht="21.95" customHeight="1" thickTop="1">
      <c r="A75" s="66"/>
      <c r="B75" s="67"/>
      <c r="C75" s="96" t="s">
        <v>65</v>
      </c>
      <c r="D75" s="88"/>
      <c r="E75" s="88"/>
      <c r="F75" s="89"/>
      <c r="G75" s="90"/>
      <c r="H75" s="76"/>
      <c r="I75" s="575"/>
      <c r="J75" s="88"/>
      <c r="K75" s="89"/>
      <c r="L75" s="88"/>
      <c r="M75" s="90"/>
    </row>
    <row r="76" spans="1:17" s="224" customFormat="1" ht="107.25" customHeight="1">
      <c r="A76" s="475">
        <v>39</v>
      </c>
      <c r="B76" s="476">
        <v>1301</v>
      </c>
      <c r="C76" s="496" t="s">
        <v>66</v>
      </c>
      <c r="D76" s="478" t="s">
        <v>67</v>
      </c>
      <c r="E76" s="478">
        <v>21</v>
      </c>
      <c r="F76" s="479">
        <v>4025</v>
      </c>
      <c r="G76" s="480">
        <f>F76*E76</f>
        <v>84525</v>
      </c>
      <c r="H76" s="481"/>
      <c r="I76" s="518">
        <v>15</v>
      </c>
      <c r="J76" s="479">
        <f>K76-I76</f>
        <v>0</v>
      </c>
      <c r="K76" s="479">
        <v>15</v>
      </c>
      <c r="L76" s="533">
        <v>7.0000000000000007E-2</v>
      </c>
      <c r="M76" s="480">
        <f>F76*K76*L76</f>
        <v>4226.25</v>
      </c>
      <c r="Q76" s="636"/>
    </row>
    <row r="77" spans="1:17" s="224" customFormat="1" ht="89.25">
      <c r="A77" s="475">
        <v>40</v>
      </c>
      <c r="B77" s="476">
        <v>1301</v>
      </c>
      <c r="C77" s="496" t="s">
        <v>874</v>
      </c>
      <c r="D77" s="478" t="s">
        <v>67</v>
      </c>
      <c r="E77" s="478">
        <v>13</v>
      </c>
      <c r="F77" s="479">
        <v>805</v>
      </c>
      <c r="G77" s="480">
        <f>F77*E77</f>
        <v>10465</v>
      </c>
      <c r="H77" s="481"/>
      <c r="I77" s="518"/>
      <c r="J77" s="479">
        <f>K77-I77</f>
        <v>0</v>
      </c>
      <c r="K77" s="479"/>
      <c r="L77" s="478"/>
      <c r="M77" s="480">
        <f>F77*K77</f>
        <v>0</v>
      </c>
      <c r="Q77" s="636"/>
    </row>
    <row r="78" spans="1:17" s="224" customFormat="1" ht="51.75" thickBot="1">
      <c r="A78" s="497">
        <v>41</v>
      </c>
      <c r="B78" s="498">
        <v>1301</v>
      </c>
      <c r="C78" s="499" t="s">
        <v>875</v>
      </c>
      <c r="D78" s="500" t="s">
        <v>67</v>
      </c>
      <c r="E78" s="500">
        <v>210</v>
      </c>
      <c r="F78" s="501">
        <v>230</v>
      </c>
      <c r="G78" s="502">
        <f>F78*E78</f>
        <v>48300</v>
      </c>
      <c r="H78" s="481"/>
      <c r="I78" s="547">
        <v>129</v>
      </c>
      <c r="J78" s="501">
        <f>K78-I78</f>
        <v>0</v>
      </c>
      <c r="K78" s="501">
        <v>129</v>
      </c>
      <c r="L78" s="510">
        <v>1</v>
      </c>
      <c r="M78" s="480">
        <f>F78*K78*L78</f>
        <v>29670</v>
      </c>
      <c r="Q78" s="636"/>
    </row>
    <row r="79" spans="1:17" s="14" customFormat="1" ht="24.95" customHeight="1" thickTop="1" thickBot="1">
      <c r="A79" s="74"/>
      <c r="B79" s="15"/>
      <c r="C79" s="16" t="s">
        <v>876</v>
      </c>
      <c r="D79" s="84"/>
      <c r="E79" s="84"/>
      <c r="F79" s="85"/>
      <c r="G79" s="86">
        <f>SUM(G76:G78)</f>
        <v>143290</v>
      </c>
      <c r="H79" s="87"/>
      <c r="I79" s="573"/>
      <c r="J79" s="84"/>
      <c r="K79" s="85"/>
      <c r="L79" s="84"/>
      <c r="M79" s="226">
        <f>SUM(M76:M78)</f>
        <v>33896.25</v>
      </c>
      <c r="Q79" s="637">
        <f>M79+'E2'!M80+'E3'!M79+'E4'!M78+'E5'!M80+'E6'!M80</f>
        <v>229649.25</v>
      </c>
    </row>
    <row r="80" spans="1:17" ht="21.95" customHeight="1" thickTop="1">
      <c r="A80" s="66"/>
      <c r="B80" s="67"/>
      <c r="C80" s="96" t="s">
        <v>877</v>
      </c>
      <c r="D80" s="88"/>
      <c r="E80" s="88"/>
      <c r="F80" s="89"/>
      <c r="G80" s="90"/>
      <c r="H80" s="76"/>
      <c r="I80" s="575"/>
      <c r="J80" s="88"/>
      <c r="K80" s="89"/>
      <c r="L80" s="88"/>
      <c r="M80" s="90"/>
    </row>
    <row r="81" spans="1:17" s="224" customFormat="1" ht="89.25">
      <c r="A81" s="475">
        <v>42</v>
      </c>
      <c r="B81" s="476">
        <v>1305</v>
      </c>
      <c r="C81" s="477" t="s">
        <v>840</v>
      </c>
      <c r="D81" s="478" t="s">
        <v>140</v>
      </c>
      <c r="E81" s="478">
        <v>170</v>
      </c>
      <c r="F81" s="479">
        <v>230</v>
      </c>
      <c r="G81" s="480">
        <f t="shared" ref="G81:G87" si="2">F81*E81</f>
        <v>39100</v>
      </c>
      <c r="H81" s="481"/>
      <c r="I81" s="518"/>
      <c r="J81" s="479">
        <f t="shared" ref="J81:J87" si="3">K81-I81</f>
        <v>0</v>
      </c>
      <c r="K81" s="479"/>
      <c r="L81" s="478"/>
      <c r="M81" s="480">
        <f t="shared" ref="M81:M87" si="4">F81*K81</f>
        <v>0</v>
      </c>
      <c r="Q81" s="636"/>
    </row>
    <row r="82" spans="1:17" s="224" customFormat="1" ht="63.75">
      <c r="A82" s="475">
        <v>43</v>
      </c>
      <c r="B82" s="476">
        <v>1606</v>
      </c>
      <c r="C82" s="496" t="s">
        <v>841</v>
      </c>
      <c r="D82" s="478" t="s">
        <v>552</v>
      </c>
      <c r="E82" s="478">
        <v>470</v>
      </c>
      <c r="F82" s="479">
        <v>28.75</v>
      </c>
      <c r="G82" s="480">
        <f t="shared" si="2"/>
        <v>13512.5</v>
      </c>
      <c r="H82" s="481"/>
      <c r="I82" s="518"/>
      <c r="J82" s="479">
        <f t="shared" si="3"/>
        <v>0</v>
      </c>
      <c r="K82" s="479"/>
      <c r="L82" s="478"/>
      <c r="M82" s="480">
        <f t="shared" si="4"/>
        <v>0</v>
      </c>
      <c r="Q82" s="636"/>
    </row>
    <row r="83" spans="1:17" s="224" customFormat="1" ht="38.25">
      <c r="A83" s="475">
        <v>44</v>
      </c>
      <c r="B83" s="476">
        <v>1201</v>
      </c>
      <c r="C83" s="496" t="s">
        <v>842</v>
      </c>
      <c r="D83" s="478" t="s">
        <v>67</v>
      </c>
      <c r="E83" s="478">
        <v>210</v>
      </c>
      <c r="F83" s="479">
        <v>28.75</v>
      </c>
      <c r="G83" s="480">
        <f t="shared" si="2"/>
        <v>6037.5</v>
      </c>
      <c r="H83" s="481"/>
      <c r="I83" s="518"/>
      <c r="J83" s="479">
        <f t="shared" si="3"/>
        <v>0</v>
      </c>
      <c r="K83" s="479"/>
      <c r="L83" s="478"/>
      <c r="M83" s="480">
        <f t="shared" si="4"/>
        <v>0</v>
      </c>
      <c r="Q83" s="636"/>
    </row>
    <row r="84" spans="1:17" s="224" customFormat="1" ht="38.25">
      <c r="A84" s="475">
        <v>45</v>
      </c>
      <c r="B84" s="476">
        <v>1201</v>
      </c>
      <c r="C84" s="477" t="s">
        <v>34</v>
      </c>
      <c r="D84" s="478" t="s">
        <v>552</v>
      </c>
      <c r="E84" s="478">
        <v>2250</v>
      </c>
      <c r="F84" s="479">
        <v>20.7</v>
      </c>
      <c r="G84" s="480">
        <f t="shared" si="2"/>
        <v>46575</v>
      </c>
      <c r="H84" s="481"/>
      <c r="I84" s="518">
        <v>1502.48</v>
      </c>
      <c r="J84" s="479">
        <f t="shared" si="3"/>
        <v>201.08999999999992</v>
      </c>
      <c r="K84" s="479">
        <v>1703.57</v>
      </c>
      <c r="L84" s="484">
        <v>1</v>
      </c>
      <c r="M84" s="480">
        <f>F84*K84*L84</f>
        <v>35263.898999999998</v>
      </c>
      <c r="Q84" s="690">
        <f>M84+'E2'!M85+'E3'!M84+'E4'!M83+'E5'!M85+'E6'!M85</f>
        <v>111278.23199999997</v>
      </c>
    </row>
    <row r="85" spans="1:17" ht="38.25">
      <c r="A85" s="68">
        <v>46</v>
      </c>
      <c r="B85" s="69">
        <v>1201</v>
      </c>
      <c r="C85" s="70" t="s">
        <v>35</v>
      </c>
      <c r="D85" s="77" t="s">
        <v>140</v>
      </c>
      <c r="E85" s="77">
        <v>300</v>
      </c>
      <c r="F85" s="78">
        <v>138</v>
      </c>
      <c r="G85" s="79">
        <f t="shared" si="2"/>
        <v>41400</v>
      </c>
      <c r="H85" s="76"/>
      <c r="I85" s="471"/>
      <c r="J85" s="78">
        <f t="shared" si="3"/>
        <v>0</v>
      </c>
      <c r="K85" s="78"/>
      <c r="L85" s="77"/>
      <c r="M85" s="79">
        <f t="shared" si="4"/>
        <v>0</v>
      </c>
    </row>
    <row r="86" spans="1:17" ht="63.75">
      <c r="A86" s="68">
        <v>47</v>
      </c>
      <c r="B86" s="69">
        <v>1702</v>
      </c>
      <c r="C86" s="70" t="s">
        <v>68</v>
      </c>
      <c r="D86" s="77" t="s">
        <v>67</v>
      </c>
      <c r="E86" s="77">
        <v>2</v>
      </c>
      <c r="F86" s="78">
        <v>11500</v>
      </c>
      <c r="G86" s="79">
        <f t="shared" si="2"/>
        <v>23000</v>
      </c>
      <c r="H86" s="76"/>
      <c r="I86" s="471"/>
      <c r="J86" s="78">
        <f t="shared" si="3"/>
        <v>0</v>
      </c>
      <c r="K86" s="78"/>
      <c r="L86" s="77"/>
      <c r="M86" s="79">
        <f t="shared" si="4"/>
        <v>0</v>
      </c>
    </row>
    <row r="87" spans="1:17" ht="51.75" thickBot="1">
      <c r="A87" s="68">
        <v>48</v>
      </c>
      <c r="B87" s="69">
        <v>903</v>
      </c>
      <c r="C87" s="70" t="s">
        <v>858</v>
      </c>
      <c r="D87" s="77" t="s">
        <v>552</v>
      </c>
      <c r="E87" s="77">
        <v>100</v>
      </c>
      <c r="F87" s="78">
        <v>17.25</v>
      </c>
      <c r="G87" s="79">
        <f t="shared" si="2"/>
        <v>1725</v>
      </c>
      <c r="H87" s="76"/>
      <c r="I87" s="471"/>
      <c r="J87" s="78">
        <f t="shared" si="3"/>
        <v>0</v>
      </c>
      <c r="K87" s="78"/>
      <c r="L87" s="77"/>
      <c r="M87" s="188">
        <f t="shared" si="4"/>
        <v>0</v>
      </c>
    </row>
    <row r="88" spans="1:17" s="14" customFormat="1" ht="24.95" customHeight="1" thickTop="1" thickBot="1">
      <c r="A88" s="101"/>
      <c r="B88" s="102"/>
      <c r="C88" s="103" t="s">
        <v>859</v>
      </c>
      <c r="D88" s="169"/>
      <c r="E88" s="169"/>
      <c r="F88" s="170"/>
      <c r="G88" s="171">
        <f>SUM(G81:G87)</f>
        <v>171350</v>
      </c>
      <c r="H88" s="87"/>
      <c r="I88" s="600"/>
      <c r="J88" s="169"/>
      <c r="K88" s="170"/>
      <c r="L88" s="169"/>
      <c r="M88" s="236">
        <f>SUM(M81:M87)</f>
        <v>35263.898999999998</v>
      </c>
      <c r="Q88" s="638"/>
    </row>
    <row r="89" spans="1:17" ht="13.5" customHeight="1" thickTop="1" thickBot="1">
      <c r="A89" s="15"/>
      <c r="B89" s="15"/>
      <c r="C89" s="16"/>
      <c r="D89" s="84"/>
      <c r="E89" s="84"/>
      <c r="F89" s="172"/>
      <c r="G89" s="173"/>
      <c r="H89" s="76"/>
      <c r="I89" s="576"/>
      <c r="J89" s="84"/>
      <c r="K89" s="172"/>
      <c r="L89" s="84"/>
      <c r="M89" s="173"/>
    </row>
    <row r="90" spans="1:17" ht="27" customHeight="1" thickTop="1" thickBot="1">
      <c r="A90" s="104"/>
      <c r="B90" s="105"/>
      <c r="C90" s="106" t="s">
        <v>175</v>
      </c>
      <c r="D90" s="174"/>
      <c r="E90" s="174"/>
      <c r="F90" s="175"/>
      <c r="G90" s="176">
        <f>G88+G79+G74+G70+G67+G60+G48+G41+G38+G32+G28+G20+G14</f>
        <v>3164246.25</v>
      </c>
      <c r="H90" s="76"/>
      <c r="I90" s="577"/>
      <c r="J90" s="174"/>
      <c r="K90" s="175"/>
      <c r="L90" s="174"/>
      <c r="M90" s="228">
        <f>M88+M79+M74+M70+M67+M60+M48+M41+M38+M32+M28+M20+M14</f>
        <v>1344502.5475000001</v>
      </c>
    </row>
    <row r="91" spans="1:17" ht="15.75" customHeight="1" thickTop="1">
      <c r="A91" s="9"/>
      <c r="B91" s="9"/>
      <c r="C91" s="10"/>
      <c r="D91" s="177"/>
      <c r="E91" s="177"/>
      <c r="F91" s="178"/>
      <c r="G91" s="178"/>
      <c r="H91" s="76"/>
      <c r="I91" s="567"/>
      <c r="J91" s="177"/>
      <c r="K91" s="178"/>
      <c r="L91" s="177"/>
      <c r="M91" s="178"/>
    </row>
    <row r="92" spans="1:17" ht="25.5" customHeight="1">
      <c r="A92" s="8" t="s">
        <v>674</v>
      </c>
      <c r="B92" s="8"/>
      <c r="C92" s="8"/>
      <c r="D92" s="179"/>
      <c r="E92" s="179"/>
      <c r="F92" s="180"/>
      <c r="G92" s="180"/>
      <c r="H92" s="181"/>
      <c r="I92" s="578"/>
      <c r="J92" s="179"/>
      <c r="K92" s="180"/>
      <c r="L92" s="179"/>
      <c r="M92" s="180"/>
    </row>
    <row r="93" spans="1:17" ht="10.5" customHeight="1" thickBot="1">
      <c r="A93" s="2"/>
      <c r="B93" s="2"/>
      <c r="C93" s="2"/>
      <c r="D93" s="182"/>
      <c r="E93" s="183"/>
      <c r="F93" s="184"/>
      <c r="G93" s="184"/>
      <c r="H93" s="76"/>
      <c r="I93" s="579"/>
      <c r="J93" s="183"/>
      <c r="K93" s="184"/>
      <c r="L93" s="182"/>
      <c r="M93" s="184"/>
    </row>
    <row r="94" spans="1:17" ht="25.5" customHeight="1" thickTop="1">
      <c r="A94" s="107" t="s">
        <v>247</v>
      </c>
      <c r="B94" s="108"/>
      <c r="C94" s="108" t="s">
        <v>248</v>
      </c>
      <c r="D94" s="108" t="s">
        <v>245</v>
      </c>
      <c r="E94" s="108" t="s">
        <v>246</v>
      </c>
      <c r="F94" s="109" t="s">
        <v>249</v>
      </c>
      <c r="G94" s="110" t="s">
        <v>244</v>
      </c>
      <c r="H94" s="76"/>
      <c r="I94" s="580"/>
      <c r="J94" s="108"/>
      <c r="K94" s="109"/>
      <c r="L94" s="108"/>
      <c r="M94" s="110"/>
    </row>
    <row r="95" spans="1:17" s="224" customFormat="1" ht="21.95" customHeight="1">
      <c r="A95" s="475"/>
      <c r="B95" s="476"/>
      <c r="C95" s="508" t="s">
        <v>860</v>
      </c>
      <c r="D95" s="478"/>
      <c r="E95" s="478"/>
      <c r="F95" s="479"/>
      <c r="G95" s="480"/>
      <c r="H95" s="481"/>
      <c r="I95" s="518"/>
      <c r="J95" s="478"/>
      <c r="K95" s="479"/>
      <c r="L95" s="478"/>
      <c r="M95" s="480"/>
      <c r="Q95" s="636"/>
    </row>
    <row r="96" spans="1:17" s="224" customFormat="1" ht="108" customHeight="1" thickBot="1">
      <c r="A96" s="497">
        <v>1</v>
      </c>
      <c r="B96" s="498">
        <v>603</v>
      </c>
      <c r="C96" s="499" t="s">
        <v>298</v>
      </c>
      <c r="D96" s="500" t="s">
        <v>140</v>
      </c>
      <c r="E96" s="500">
        <v>465</v>
      </c>
      <c r="F96" s="501">
        <v>29.9</v>
      </c>
      <c r="G96" s="502">
        <f>F96*E96</f>
        <v>13903.5</v>
      </c>
      <c r="H96" s="481"/>
      <c r="I96" s="547">
        <v>395.19</v>
      </c>
      <c r="J96" s="501">
        <f>K96-I96</f>
        <v>0</v>
      </c>
      <c r="K96" s="501">
        <v>395.19</v>
      </c>
      <c r="L96" s="500"/>
      <c r="M96" s="509">
        <f>F96*K96</f>
        <v>11816.180999999999</v>
      </c>
      <c r="Q96" s="690">
        <f>M96+'E2'!M97+'E3'!M95+'E4'!M94+'E5'!M97+'E6'!M97</f>
        <v>54547.765999999996</v>
      </c>
    </row>
    <row r="97" spans="1:17" ht="24.95" customHeight="1" thickTop="1" thickBot="1">
      <c r="A97" s="74"/>
      <c r="B97" s="15"/>
      <c r="C97" s="16" t="s">
        <v>221</v>
      </c>
      <c r="D97" s="84"/>
      <c r="E97" s="84"/>
      <c r="F97" s="85"/>
      <c r="G97" s="86">
        <f>SUM(G96)</f>
        <v>13903.5</v>
      </c>
      <c r="H97" s="76"/>
      <c r="I97" s="573"/>
      <c r="J97" s="84"/>
      <c r="K97" s="85"/>
      <c r="L97" s="84"/>
      <c r="M97" s="227">
        <f>SUM(M96)</f>
        <v>11816.180999999999</v>
      </c>
    </row>
    <row r="98" spans="1:17" ht="21.95" customHeight="1" thickTop="1">
      <c r="A98" s="66"/>
      <c r="B98" s="67"/>
      <c r="C98" s="96" t="s">
        <v>604</v>
      </c>
      <c r="D98" s="88"/>
      <c r="E98" s="88"/>
      <c r="F98" s="89"/>
      <c r="G98" s="90"/>
      <c r="H98" s="76"/>
      <c r="I98" s="575"/>
      <c r="J98" s="88"/>
      <c r="K98" s="89"/>
      <c r="L98" s="88"/>
      <c r="M98" s="90"/>
    </row>
    <row r="99" spans="1:17" s="224" customFormat="1" ht="63.75">
      <c r="A99" s="475">
        <v>2</v>
      </c>
      <c r="B99" s="476">
        <v>902</v>
      </c>
      <c r="C99" s="496" t="s">
        <v>61</v>
      </c>
      <c r="D99" s="478" t="s">
        <v>140</v>
      </c>
      <c r="E99" s="478">
        <v>3500</v>
      </c>
      <c r="F99" s="479">
        <v>69</v>
      </c>
      <c r="G99" s="480">
        <f>F99*E99</f>
        <v>241500</v>
      </c>
      <c r="H99" s="481"/>
      <c r="I99" s="518">
        <v>200</v>
      </c>
      <c r="J99" s="479">
        <f>K99-I99</f>
        <v>0</v>
      </c>
      <c r="K99" s="479">
        <v>200</v>
      </c>
      <c r="L99" s="478"/>
      <c r="M99" s="480">
        <f>F99*K99</f>
        <v>13800</v>
      </c>
      <c r="Q99" s="636"/>
    </row>
    <row r="100" spans="1:17" s="224" customFormat="1" ht="63.75">
      <c r="A100" s="475">
        <v>3</v>
      </c>
      <c r="B100" s="476">
        <v>902</v>
      </c>
      <c r="C100" s="496" t="s">
        <v>62</v>
      </c>
      <c r="D100" s="478" t="s">
        <v>140</v>
      </c>
      <c r="E100" s="478">
        <v>1235</v>
      </c>
      <c r="F100" s="479">
        <v>69</v>
      </c>
      <c r="G100" s="480">
        <f>F100*E100</f>
        <v>85215</v>
      </c>
      <c r="H100" s="481"/>
      <c r="I100" s="518"/>
      <c r="J100" s="479">
        <f>K100-I100</f>
        <v>30.14</v>
      </c>
      <c r="K100" s="479">
        <v>30.14</v>
      </c>
      <c r="L100" s="478"/>
      <c r="M100" s="480">
        <f>F100*K100</f>
        <v>2079.66</v>
      </c>
      <c r="Q100" s="636"/>
    </row>
    <row r="101" spans="1:17" s="224" customFormat="1" ht="63.75">
      <c r="A101" s="475">
        <v>4</v>
      </c>
      <c r="B101" s="476">
        <v>902</v>
      </c>
      <c r="C101" s="496" t="s">
        <v>644</v>
      </c>
      <c r="D101" s="478" t="s">
        <v>140</v>
      </c>
      <c r="E101" s="478">
        <v>1195</v>
      </c>
      <c r="F101" s="479">
        <v>69</v>
      </c>
      <c r="G101" s="480">
        <f>F101*E101</f>
        <v>82455</v>
      </c>
      <c r="H101" s="481"/>
      <c r="I101" s="518"/>
      <c r="J101" s="479">
        <f>K101-I101</f>
        <v>0</v>
      </c>
      <c r="K101" s="479"/>
      <c r="L101" s="478"/>
      <c r="M101" s="480">
        <f>F101*K101</f>
        <v>0</v>
      </c>
      <c r="Q101" s="636"/>
    </row>
    <row r="102" spans="1:17" s="224" customFormat="1" ht="51.75" thickBot="1">
      <c r="A102" s="497">
        <v>5</v>
      </c>
      <c r="B102" s="498">
        <v>902</v>
      </c>
      <c r="C102" s="499" t="s">
        <v>645</v>
      </c>
      <c r="D102" s="500" t="s">
        <v>552</v>
      </c>
      <c r="E102" s="500">
        <v>1650</v>
      </c>
      <c r="F102" s="501">
        <v>11.5</v>
      </c>
      <c r="G102" s="502">
        <f>F102*E102</f>
        <v>18975</v>
      </c>
      <c r="H102" s="481"/>
      <c r="I102" s="547"/>
      <c r="J102" s="501">
        <f>K102-I102</f>
        <v>53.39</v>
      </c>
      <c r="K102" s="501">
        <v>53.39</v>
      </c>
      <c r="L102" s="500"/>
      <c r="M102" s="509">
        <f>F102*K102</f>
        <v>613.98500000000001</v>
      </c>
      <c r="Q102" s="636"/>
    </row>
    <row r="103" spans="1:17" ht="24.95" customHeight="1" thickTop="1" thickBot="1">
      <c r="A103" s="74"/>
      <c r="B103" s="15"/>
      <c r="C103" s="16" t="s">
        <v>646</v>
      </c>
      <c r="D103" s="84"/>
      <c r="E103" s="84"/>
      <c r="F103" s="85"/>
      <c r="G103" s="86">
        <f>SUM(G99:G102)</f>
        <v>428145</v>
      </c>
      <c r="H103" s="76"/>
      <c r="I103" s="573"/>
      <c r="J103" s="84"/>
      <c r="K103" s="85"/>
      <c r="L103" s="84"/>
      <c r="M103" s="227">
        <f>SUM(M99:M102)</f>
        <v>16493.645</v>
      </c>
      <c r="Q103" s="640">
        <f>M103+'E2'!M104+'E3'!M102+'E4'!M101+'E5'!M104+'E6'!M104</f>
        <v>82250.645000000004</v>
      </c>
    </row>
    <row r="104" spans="1:17" ht="21.95" customHeight="1" thickTop="1">
      <c r="A104" s="66"/>
      <c r="B104" s="67"/>
      <c r="C104" s="96" t="s">
        <v>647</v>
      </c>
      <c r="D104" s="88"/>
      <c r="E104" s="88"/>
      <c r="F104" s="89"/>
      <c r="G104" s="90"/>
      <c r="H104" s="76"/>
      <c r="I104" s="575"/>
      <c r="J104" s="88"/>
      <c r="K104" s="89"/>
      <c r="L104" s="88"/>
      <c r="M104" s="90"/>
    </row>
    <row r="105" spans="1:17" s="224" customFormat="1" ht="84.75" customHeight="1">
      <c r="A105" s="475">
        <v>6</v>
      </c>
      <c r="B105" s="476">
        <v>901</v>
      </c>
      <c r="C105" s="496" t="s">
        <v>728</v>
      </c>
      <c r="D105" s="478" t="s">
        <v>140</v>
      </c>
      <c r="E105" s="478">
        <v>2545</v>
      </c>
      <c r="F105" s="479">
        <v>264.5</v>
      </c>
      <c r="G105" s="480">
        <f>F105*E105</f>
        <v>673152.5</v>
      </c>
      <c r="H105" s="481"/>
      <c r="I105" s="518">
        <v>861</v>
      </c>
      <c r="J105" s="479">
        <f>K105-I105</f>
        <v>98</v>
      </c>
      <c r="K105" s="479">
        <v>959</v>
      </c>
      <c r="L105" s="478"/>
      <c r="M105" s="480">
        <f>F105*K105</f>
        <v>253655.5</v>
      </c>
      <c r="Q105" s="636"/>
    </row>
    <row r="106" spans="1:17" s="224" customFormat="1" ht="76.5">
      <c r="A106" s="475">
        <v>7</v>
      </c>
      <c r="B106" s="476">
        <v>901</v>
      </c>
      <c r="C106" s="496" t="s">
        <v>518</v>
      </c>
      <c r="D106" s="478" t="s">
        <v>552</v>
      </c>
      <c r="E106" s="478">
        <v>25</v>
      </c>
      <c r="F106" s="479">
        <v>184</v>
      </c>
      <c r="G106" s="480">
        <f>F106*E106</f>
        <v>4600</v>
      </c>
      <c r="H106" s="481"/>
      <c r="I106" s="518"/>
      <c r="J106" s="479">
        <f>K106-I106</f>
        <v>0</v>
      </c>
      <c r="K106" s="479"/>
      <c r="L106" s="478"/>
      <c r="M106" s="480">
        <f>F106*K106</f>
        <v>0</v>
      </c>
      <c r="Q106" s="636"/>
    </row>
    <row r="107" spans="1:17" s="224" customFormat="1" ht="51">
      <c r="A107" s="475">
        <v>8</v>
      </c>
      <c r="B107" s="476">
        <v>901</v>
      </c>
      <c r="C107" s="496" t="s">
        <v>500</v>
      </c>
      <c r="D107" s="478" t="s">
        <v>140</v>
      </c>
      <c r="E107" s="478">
        <v>4</v>
      </c>
      <c r="F107" s="479">
        <v>264.5</v>
      </c>
      <c r="G107" s="480">
        <f>F107*E107</f>
        <v>1058</v>
      </c>
      <c r="H107" s="481"/>
      <c r="I107" s="518"/>
      <c r="J107" s="479">
        <f>K107-I107</f>
        <v>0</v>
      </c>
      <c r="K107" s="479"/>
      <c r="L107" s="478"/>
      <c r="M107" s="480">
        <f>F107*K107</f>
        <v>0</v>
      </c>
      <c r="Q107" s="636"/>
    </row>
    <row r="108" spans="1:17" s="224" customFormat="1" ht="51.75" thickBot="1">
      <c r="A108" s="497">
        <v>9</v>
      </c>
      <c r="B108" s="498">
        <v>901</v>
      </c>
      <c r="C108" s="499" t="s">
        <v>501</v>
      </c>
      <c r="D108" s="500" t="s">
        <v>552</v>
      </c>
      <c r="E108" s="500">
        <v>215</v>
      </c>
      <c r="F108" s="501">
        <v>40.25</v>
      </c>
      <c r="G108" s="502">
        <f>F108*E108</f>
        <v>8653.75</v>
      </c>
      <c r="H108" s="481"/>
      <c r="I108" s="547"/>
      <c r="J108" s="501">
        <f>K108-I108</f>
        <v>0</v>
      </c>
      <c r="K108" s="501"/>
      <c r="L108" s="500"/>
      <c r="M108" s="509">
        <f>F108*K108</f>
        <v>0</v>
      </c>
      <c r="Q108" s="636"/>
    </row>
    <row r="109" spans="1:17" ht="24.95" customHeight="1" thickTop="1" thickBot="1">
      <c r="A109" s="74"/>
      <c r="B109" s="15"/>
      <c r="C109" s="16" t="s">
        <v>241</v>
      </c>
      <c r="D109" s="84"/>
      <c r="E109" s="84"/>
      <c r="F109" s="85"/>
      <c r="G109" s="86">
        <f>SUM(G105:G108)</f>
        <v>687464.25</v>
      </c>
      <c r="H109" s="76"/>
      <c r="I109" s="573"/>
      <c r="J109" s="84"/>
      <c r="K109" s="85"/>
      <c r="L109" s="84"/>
      <c r="M109" s="227">
        <f>SUM(M105:M108)</f>
        <v>253655.5</v>
      </c>
      <c r="Q109" s="640">
        <f>M109+'E2'!M110+'E3'!M108+'E4'!M107+'E5'!M110+'E6'!M110</f>
        <v>253655.5</v>
      </c>
    </row>
    <row r="110" spans="1:17" ht="21.95" customHeight="1" thickTop="1">
      <c r="A110" s="66"/>
      <c r="B110" s="67"/>
      <c r="C110" s="96" t="s">
        <v>242</v>
      </c>
      <c r="D110" s="88"/>
      <c r="E110" s="88"/>
      <c r="F110" s="89"/>
      <c r="G110" s="90"/>
      <c r="H110" s="76"/>
      <c r="I110" s="575"/>
      <c r="J110" s="88"/>
      <c r="K110" s="89"/>
      <c r="L110" s="88"/>
      <c r="M110" s="90"/>
    </row>
    <row r="111" spans="1:17" s="224" customFormat="1" ht="67.5" customHeight="1">
      <c r="A111" s="667" t="s">
        <v>243</v>
      </c>
      <c r="B111" s="668">
        <v>906</v>
      </c>
      <c r="C111" s="496" t="s">
        <v>839</v>
      </c>
      <c r="D111" s="478" t="s">
        <v>140</v>
      </c>
      <c r="E111" s="478" t="s">
        <v>141</v>
      </c>
      <c r="F111" s="479">
        <v>460</v>
      </c>
      <c r="G111" s="480"/>
      <c r="H111" s="481"/>
      <c r="I111" s="518">
        <v>156.6</v>
      </c>
      <c r="J111" s="479">
        <f>K111-I111</f>
        <v>-156.6</v>
      </c>
      <c r="K111" s="479">
        <v>0</v>
      </c>
      <c r="L111" s="478"/>
      <c r="M111" s="480">
        <f>F111*K111</f>
        <v>0</v>
      </c>
      <c r="Q111" s="690">
        <f>M111+'E2'!M112+'E3'!M110+'E4'!M109+'E5'!M112+'E6'!M112</f>
        <v>0</v>
      </c>
    </row>
    <row r="112" spans="1:17" s="224" customFormat="1" ht="77.25" thickBot="1">
      <c r="A112" s="497">
        <v>10</v>
      </c>
      <c r="B112" s="498">
        <v>905</v>
      </c>
      <c r="C112" s="499" t="s">
        <v>431</v>
      </c>
      <c r="D112" s="500" t="s">
        <v>140</v>
      </c>
      <c r="E112" s="500">
        <v>1600</v>
      </c>
      <c r="F112" s="501">
        <v>132.25</v>
      </c>
      <c r="G112" s="502">
        <f>F112*E112</f>
        <v>211600</v>
      </c>
      <c r="H112" s="481"/>
      <c r="I112" s="518"/>
      <c r="J112" s="479">
        <f>K112-I112</f>
        <v>75</v>
      </c>
      <c r="K112" s="479">
        <v>75</v>
      </c>
      <c r="L112" s="510">
        <v>0.5</v>
      </c>
      <c r="M112" s="480">
        <f>F112*K112*L112</f>
        <v>4959.375</v>
      </c>
      <c r="Q112" s="636"/>
    </row>
    <row r="113" spans="1:17" s="224" customFormat="1" ht="81" customHeight="1" thickTop="1">
      <c r="A113" s="519">
        <v>11</v>
      </c>
      <c r="B113" s="520">
        <v>1301</v>
      </c>
      <c r="C113" s="669" t="s">
        <v>961</v>
      </c>
      <c r="D113" s="452" t="s">
        <v>67</v>
      </c>
      <c r="E113" s="452">
        <v>68</v>
      </c>
      <c r="F113" s="522">
        <v>920</v>
      </c>
      <c r="G113" s="523">
        <f>F113*E113</f>
        <v>62560</v>
      </c>
      <c r="H113" s="481"/>
      <c r="I113" s="518"/>
      <c r="J113" s="479">
        <f>K113-I113</f>
        <v>0</v>
      </c>
      <c r="K113" s="479"/>
      <c r="L113" s="452"/>
      <c r="M113" s="480">
        <f>F113*K113</f>
        <v>0</v>
      </c>
      <c r="Q113" s="636"/>
    </row>
    <row r="114" spans="1:17" s="224" customFormat="1" ht="92.25" customHeight="1">
      <c r="A114" s="475">
        <v>12</v>
      </c>
      <c r="B114" s="476">
        <v>1301</v>
      </c>
      <c r="C114" s="496" t="s">
        <v>146</v>
      </c>
      <c r="D114" s="478" t="s">
        <v>67</v>
      </c>
      <c r="E114" s="478">
        <v>90</v>
      </c>
      <c r="F114" s="479">
        <v>920</v>
      </c>
      <c r="G114" s="480">
        <f>F114*E114</f>
        <v>82800</v>
      </c>
      <c r="H114" s="481"/>
      <c r="I114" s="518"/>
      <c r="J114" s="479">
        <f>K114-I114</f>
        <v>0</v>
      </c>
      <c r="K114" s="479"/>
      <c r="L114" s="478"/>
      <c r="M114" s="480">
        <f>F114*K114</f>
        <v>0</v>
      </c>
      <c r="Q114" s="636"/>
    </row>
    <row r="115" spans="1:17" s="224" customFormat="1" ht="39" thickBot="1">
      <c r="A115" s="497">
        <v>13</v>
      </c>
      <c r="B115" s="498">
        <v>1301</v>
      </c>
      <c r="C115" s="499" t="s">
        <v>147</v>
      </c>
      <c r="D115" s="500" t="s">
        <v>67</v>
      </c>
      <c r="E115" s="500">
        <v>44</v>
      </c>
      <c r="F115" s="501">
        <v>920</v>
      </c>
      <c r="G115" s="502">
        <f>F115*E115</f>
        <v>40480</v>
      </c>
      <c r="H115" s="481"/>
      <c r="I115" s="547"/>
      <c r="J115" s="501">
        <f>K115-I115</f>
        <v>0</v>
      </c>
      <c r="K115" s="501"/>
      <c r="L115" s="500"/>
      <c r="M115" s="502">
        <f>F115*K115</f>
        <v>0</v>
      </c>
      <c r="Q115" s="636"/>
    </row>
    <row r="116" spans="1:17" ht="24.95" customHeight="1" thickTop="1" thickBot="1">
      <c r="A116" s="74"/>
      <c r="B116" s="15"/>
      <c r="C116" s="16" t="s">
        <v>876</v>
      </c>
      <c r="D116" s="84"/>
      <c r="E116" s="84"/>
      <c r="F116" s="85"/>
      <c r="G116" s="86">
        <f>SUM(G111:G115)</f>
        <v>397440</v>
      </c>
      <c r="H116" s="76"/>
      <c r="I116" s="573"/>
      <c r="J116" s="84"/>
      <c r="K116" s="85"/>
      <c r="L116" s="84"/>
      <c r="M116" s="226">
        <f>SUM(M111:M115)</f>
        <v>4959.375</v>
      </c>
    </row>
    <row r="117" spans="1:17" ht="21.95" customHeight="1" thickTop="1">
      <c r="A117" s="66"/>
      <c r="B117" s="67"/>
      <c r="C117" s="96" t="s">
        <v>148</v>
      </c>
      <c r="D117" s="88"/>
      <c r="E117" s="88"/>
      <c r="F117" s="89"/>
      <c r="G117" s="90"/>
      <c r="H117" s="76"/>
      <c r="I117" s="575"/>
      <c r="J117" s="88"/>
      <c r="K117" s="89"/>
      <c r="L117" s="88"/>
      <c r="M117" s="90"/>
    </row>
    <row r="118" spans="1:17" s="224" customFormat="1" ht="171" customHeight="1">
      <c r="A118" s="667" t="s">
        <v>237</v>
      </c>
      <c r="B118" s="668">
        <v>906</v>
      </c>
      <c r="C118" s="496" t="s">
        <v>697</v>
      </c>
      <c r="D118" s="478" t="s">
        <v>140</v>
      </c>
      <c r="E118" s="478" t="s">
        <v>141</v>
      </c>
      <c r="F118" s="479">
        <v>230</v>
      </c>
      <c r="G118" s="480"/>
      <c r="H118" s="481"/>
      <c r="I118" s="518"/>
      <c r="J118" s="478"/>
      <c r="K118" s="479">
        <v>234.2</v>
      </c>
      <c r="L118" s="478"/>
      <c r="M118" s="509">
        <f>F118*K118</f>
        <v>53866</v>
      </c>
      <c r="Q118" s="636"/>
    </row>
    <row r="119" spans="1:17" s="224" customFormat="1" ht="39" thickBot="1">
      <c r="A119" s="497">
        <v>14</v>
      </c>
      <c r="B119" s="498">
        <v>1202</v>
      </c>
      <c r="C119" s="499" t="s">
        <v>238</v>
      </c>
      <c r="D119" s="500" t="s">
        <v>552</v>
      </c>
      <c r="E119" s="500">
        <v>710</v>
      </c>
      <c r="F119" s="501">
        <v>11.5</v>
      </c>
      <c r="G119" s="502">
        <f>F119*E119</f>
        <v>8165</v>
      </c>
      <c r="H119" s="481"/>
      <c r="I119" s="547"/>
      <c r="J119" s="501">
        <f>K119-I119</f>
        <v>0</v>
      </c>
      <c r="K119" s="501"/>
      <c r="L119" s="500"/>
      <c r="M119" s="509">
        <f>F119*K119</f>
        <v>0</v>
      </c>
      <c r="Q119" s="636"/>
    </row>
    <row r="120" spans="1:17" ht="24.95" customHeight="1" thickTop="1" thickBot="1">
      <c r="A120" s="74"/>
      <c r="B120" s="15"/>
      <c r="C120" s="16" t="s">
        <v>581</v>
      </c>
      <c r="D120" s="84"/>
      <c r="E120" s="84"/>
      <c r="F120" s="85"/>
      <c r="G120" s="86">
        <f>SUM(G118:G119)</f>
        <v>8165</v>
      </c>
      <c r="H120" s="76"/>
      <c r="I120" s="573"/>
      <c r="J120" s="84"/>
      <c r="K120" s="85"/>
      <c r="L120" s="84"/>
      <c r="M120" s="227">
        <f>SUM(M118:M119)</f>
        <v>53866</v>
      </c>
    </row>
    <row r="121" spans="1:17" s="224" customFormat="1" ht="21.95" customHeight="1" thickTop="1">
      <c r="A121" s="519"/>
      <c r="B121" s="520"/>
      <c r="C121" s="534" t="s">
        <v>451</v>
      </c>
      <c r="D121" s="452"/>
      <c r="E121" s="452"/>
      <c r="F121" s="522"/>
      <c r="G121" s="523"/>
      <c r="H121" s="481"/>
      <c r="I121" s="563"/>
      <c r="J121" s="452"/>
      <c r="K121" s="522"/>
      <c r="L121" s="452"/>
      <c r="M121" s="523"/>
      <c r="Q121" s="636"/>
    </row>
    <row r="122" spans="1:17" s="224" customFormat="1" ht="51.75" thickBot="1">
      <c r="A122" s="497">
        <v>15</v>
      </c>
      <c r="B122" s="498">
        <v>1001</v>
      </c>
      <c r="C122" s="499" t="s">
        <v>582</v>
      </c>
      <c r="D122" s="500" t="s">
        <v>140</v>
      </c>
      <c r="E122" s="500">
        <v>12150</v>
      </c>
      <c r="F122" s="501">
        <v>16.100000000000001</v>
      </c>
      <c r="G122" s="502">
        <f>F122*E122</f>
        <v>195615.00000000003</v>
      </c>
      <c r="H122" s="481"/>
      <c r="I122" s="588">
        <v>3357.83</v>
      </c>
      <c r="J122" s="501">
        <f>K122-I122</f>
        <v>0</v>
      </c>
      <c r="K122" s="503">
        <v>3357.83</v>
      </c>
      <c r="L122" s="500"/>
      <c r="M122" s="480">
        <f>F122*K122</f>
        <v>54061.063000000002</v>
      </c>
      <c r="Q122" s="636"/>
    </row>
    <row r="123" spans="1:17" ht="24.95" customHeight="1" thickTop="1" thickBot="1">
      <c r="A123" s="74"/>
      <c r="B123" s="15"/>
      <c r="C123" s="16" t="s">
        <v>550</v>
      </c>
      <c r="D123" s="84"/>
      <c r="E123" s="84"/>
      <c r="F123" s="85"/>
      <c r="G123" s="86">
        <f>SUM(G122)</f>
        <v>195615.00000000003</v>
      </c>
      <c r="H123" s="76"/>
      <c r="I123" s="485"/>
      <c r="J123" s="84"/>
      <c r="K123" s="149"/>
      <c r="L123" s="84"/>
      <c r="M123" s="226">
        <f>SUM(M122)</f>
        <v>54061.063000000002</v>
      </c>
      <c r="Q123" s="640">
        <f>M123+'E2'!M124+'E3'!M122+'E4'!M121+'E5'!M124+'E6'!M124</f>
        <v>127251.66300000002</v>
      </c>
    </row>
    <row r="124" spans="1:17" ht="21.95" customHeight="1" thickTop="1" thickBot="1">
      <c r="A124" s="66"/>
      <c r="B124" s="67"/>
      <c r="C124" s="96" t="s">
        <v>452</v>
      </c>
      <c r="D124" s="88"/>
      <c r="E124" s="88"/>
      <c r="F124" s="90"/>
      <c r="G124" s="187"/>
      <c r="H124" s="76"/>
      <c r="I124" s="575"/>
      <c r="J124" s="88"/>
      <c r="K124" s="89"/>
      <c r="L124" s="88"/>
      <c r="M124" s="90"/>
    </row>
    <row r="125" spans="1:17" ht="65.25" thickTop="1" thickBot="1">
      <c r="A125" s="112">
        <v>16</v>
      </c>
      <c r="B125" s="113">
        <v>1501</v>
      </c>
      <c r="C125" s="114" t="s">
        <v>19</v>
      </c>
      <c r="D125" s="132" t="s">
        <v>552</v>
      </c>
      <c r="E125" s="132">
        <v>11</v>
      </c>
      <c r="F125" s="188">
        <v>632.5</v>
      </c>
      <c r="G125" s="189">
        <f>F125*E125</f>
        <v>6957.5</v>
      </c>
      <c r="H125" s="76"/>
      <c r="I125" s="471"/>
      <c r="J125" s="78">
        <f>K125-I125</f>
        <v>0</v>
      </c>
      <c r="K125" s="78"/>
      <c r="L125" s="132"/>
      <c r="M125" s="79">
        <f>F125*K125</f>
        <v>0</v>
      </c>
    </row>
    <row r="126" spans="1:17" ht="24.95" customHeight="1" thickTop="1" thickBot="1">
      <c r="A126" s="111"/>
      <c r="B126" s="115"/>
      <c r="C126" s="116" t="s">
        <v>20</v>
      </c>
      <c r="D126" s="144"/>
      <c r="E126" s="144"/>
      <c r="F126" s="149"/>
      <c r="G126" s="147">
        <f>SUM(G125)</f>
        <v>6957.5</v>
      </c>
      <c r="H126" s="76"/>
      <c r="I126" s="485"/>
      <c r="J126" s="144"/>
      <c r="K126" s="149"/>
      <c r="L126" s="144"/>
      <c r="M126" s="227">
        <f>SUM(M125)</f>
        <v>0</v>
      </c>
    </row>
    <row r="127" spans="1:17" ht="9.9499999999999993" customHeight="1" thickTop="1" thickBot="1">
      <c r="A127" s="15"/>
      <c r="B127" s="15"/>
      <c r="C127" s="16"/>
      <c r="D127" s="84"/>
      <c r="E127" s="84"/>
      <c r="F127" s="172"/>
      <c r="G127" s="173"/>
      <c r="H127" s="76"/>
      <c r="I127" s="576"/>
      <c r="J127" s="84"/>
      <c r="K127" s="172"/>
      <c r="L127" s="84"/>
      <c r="M127" s="173"/>
    </row>
    <row r="128" spans="1:17" ht="24.95" customHeight="1" thickTop="1" thickBot="1">
      <c r="A128" s="117"/>
      <c r="B128" s="118"/>
      <c r="C128" s="106" t="s">
        <v>176</v>
      </c>
      <c r="D128" s="191"/>
      <c r="E128" s="191"/>
      <c r="F128" s="192"/>
      <c r="G128" s="193">
        <f>G126+G123+G120+G116+G109+G103+G97</f>
        <v>1737690.25</v>
      </c>
      <c r="H128" s="76"/>
      <c r="I128" s="582"/>
      <c r="J128" s="191"/>
      <c r="K128" s="194"/>
      <c r="L128" s="191"/>
      <c r="M128" s="228">
        <f>M126+M123+M120+M116+M109+M103+M97</f>
        <v>394851.76399999997</v>
      </c>
    </row>
    <row r="129" spans="1:17" ht="9.9499999999999993" customHeight="1" thickTop="1">
      <c r="A129" s="9"/>
      <c r="B129" s="9"/>
      <c r="C129" s="10"/>
      <c r="D129" s="177"/>
      <c r="E129" s="177"/>
      <c r="F129" s="178"/>
      <c r="G129" s="178"/>
      <c r="H129" s="76"/>
      <c r="I129" s="567"/>
      <c r="J129" s="177"/>
      <c r="K129" s="178"/>
      <c r="L129" s="177"/>
      <c r="M129" s="178"/>
    </row>
    <row r="130" spans="1:17" ht="25.5" customHeight="1">
      <c r="A130" s="8" t="s">
        <v>420</v>
      </c>
      <c r="B130" s="8"/>
      <c r="C130" s="8"/>
      <c r="D130" s="179"/>
      <c r="E130" s="179"/>
      <c r="F130" s="180"/>
      <c r="G130" s="180"/>
      <c r="H130" s="76"/>
      <c r="I130" s="578"/>
      <c r="J130" s="179"/>
      <c r="K130" s="180"/>
      <c r="L130" s="179"/>
      <c r="M130" s="180"/>
    </row>
    <row r="131" spans="1:17" ht="10.5" customHeight="1" thickBot="1">
      <c r="A131" s="3"/>
      <c r="B131" s="3"/>
      <c r="C131" s="3"/>
      <c r="D131" s="182"/>
      <c r="E131" s="183"/>
      <c r="F131" s="184"/>
      <c r="G131" s="184"/>
      <c r="H131" s="76"/>
      <c r="I131" s="579"/>
      <c r="J131" s="183"/>
      <c r="K131" s="184"/>
      <c r="L131" s="182"/>
      <c r="M131" s="184"/>
    </row>
    <row r="132" spans="1:17" ht="25.5" customHeight="1" thickTop="1">
      <c r="A132" s="107" t="s">
        <v>247</v>
      </c>
      <c r="B132" s="108"/>
      <c r="C132" s="108" t="s">
        <v>248</v>
      </c>
      <c r="D132" s="108" t="s">
        <v>245</v>
      </c>
      <c r="E132" s="108" t="s">
        <v>246</v>
      </c>
      <c r="F132" s="109" t="s">
        <v>249</v>
      </c>
      <c r="G132" s="110" t="s">
        <v>244</v>
      </c>
      <c r="H132" s="76"/>
      <c r="I132" s="580"/>
      <c r="J132" s="108"/>
      <c r="K132" s="109"/>
      <c r="L132" s="108"/>
      <c r="M132" s="110"/>
    </row>
    <row r="133" spans="1:17" ht="18.75" customHeight="1">
      <c r="A133" s="68"/>
      <c r="B133" s="69"/>
      <c r="C133" s="75" t="s">
        <v>21</v>
      </c>
      <c r="D133" s="91"/>
      <c r="E133" s="91"/>
      <c r="F133" s="92"/>
      <c r="G133" s="93"/>
      <c r="H133" s="76"/>
      <c r="I133" s="549"/>
      <c r="J133" s="91"/>
      <c r="K133" s="92"/>
      <c r="L133" s="91"/>
      <c r="M133" s="93"/>
    </row>
    <row r="134" spans="1:17" ht="55.5" customHeight="1">
      <c r="A134" s="68"/>
      <c r="B134" s="69"/>
      <c r="C134" s="119" t="s">
        <v>22</v>
      </c>
      <c r="D134" s="91"/>
      <c r="E134" s="91"/>
      <c r="F134" s="92"/>
      <c r="G134" s="93"/>
      <c r="H134" s="76"/>
      <c r="I134" s="549"/>
      <c r="J134" s="91"/>
      <c r="K134" s="92"/>
      <c r="L134" s="91"/>
      <c r="M134" s="93"/>
    </row>
    <row r="135" spans="1:17" ht="84.75" customHeight="1">
      <c r="A135" s="68">
        <v>1</v>
      </c>
      <c r="B135" s="69"/>
      <c r="C135" s="70" t="s">
        <v>562</v>
      </c>
      <c r="D135" s="91"/>
      <c r="E135" s="91"/>
      <c r="F135" s="92"/>
      <c r="G135" s="93"/>
      <c r="H135" s="76"/>
      <c r="I135" s="549"/>
      <c r="J135" s="91"/>
      <c r="K135" s="92"/>
      <c r="L135" s="91"/>
      <c r="M135" s="93"/>
    </row>
    <row r="136" spans="1:17" s="224" customFormat="1">
      <c r="A136" s="511" t="s">
        <v>27</v>
      </c>
      <c r="B136" s="512" t="s">
        <v>779</v>
      </c>
      <c r="C136" s="477" t="s">
        <v>24</v>
      </c>
      <c r="D136" s="513" t="s">
        <v>30</v>
      </c>
      <c r="E136" s="514">
        <v>25</v>
      </c>
      <c r="F136" s="479">
        <v>1610</v>
      </c>
      <c r="G136" s="480">
        <f>F136*E136</f>
        <v>40250</v>
      </c>
      <c r="H136" s="481"/>
      <c r="I136" s="518">
        <v>17</v>
      </c>
      <c r="J136" s="479">
        <f>K136-I136</f>
        <v>0</v>
      </c>
      <c r="K136" s="479">
        <v>17</v>
      </c>
      <c r="L136" s="533">
        <v>0.25</v>
      </c>
      <c r="M136" s="480">
        <f>F136*K136*L136</f>
        <v>6842.5</v>
      </c>
      <c r="Q136" s="636"/>
    </row>
    <row r="137" spans="1:17" s="224" customFormat="1">
      <c r="A137" s="511" t="s">
        <v>28</v>
      </c>
      <c r="B137" s="512" t="s">
        <v>779</v>
      </c>
      <c r="C137" s="477" t="s">
        <v>25</v>
      </c>
      <c r="D137" s="513" t="s">
        <v>30</v>
      </c>
      <c r="E137" s="514">
        <v>44</v>
      </c>
      <c r="F137" s="479">
        <v>1437</v>
      </c>
      <c r="G137" s="480">
        <f>F137*E137</f>
        <v>63228</v>
      </c>
      <c r="H137" s="481"/>
      <c r="I137" s="518">
        <v>27</v>
      </c>
      <c r="J137" s="479">
        <f>K137-I137</f>
        <v>0</v>
      </c>
      <c r="K137" s="479">
        <v>27</v>
      </c>
      <c r="L137" s="533">
        <v>0.25</v>
      </c>
      <c r="M137" s="480">
        <f>F137*K137*L137</f>
        <v>9699.75</v>
      </c>
      <c r="Q137" s="636"/>
    </row>
    <row r="138" spans="1:17" s="224" customFormat="1">
      <c r="A138" s="511" t="s">
        <v>29</v>
      </c>
      <c r="B138" s="512" t="s">
        <v>779</v>
      </c>
      <c r="C138" s="477" t="s">
        <v>26</v>
      </c>
      <c r="D138" s="513" t="s">
        <v>30</v>
      </c>
      <c r="E138" s="514">
        <v>21</v>
      </c>
      <c r="F138" s="479">
        <v>920</v>
      </c>
      <c r="G138" s="480">
        <f>F138*E138</f>
        <v>19320</v>
      </c>
      <c r="H138" s="481"/>
      <c r="I138" s="518">
        <v>10</v>
      </c>
      <c r="J138" s="479">
        <f>K138-I138</f>
        <v>0</v>
      </c>
      <c r="K138" s="479">
        <v>10</v>
      </c>
      <c r="L138" s="533">
        <v>0.25</v>
      </c>
      <c r="M138" s="480">
        <f>F138*K138*L138</f>
        <v>2300</v>
      </c>
      <c r="Q138" s="636"/>
    </row>
    <row r="139" spans="1:17" s="224" customFormat="1" ht="89.25">
      <c r="A139" s="475">
        <v>2</v>
      </c>
      <c r="B139" s="476"/>
      <c r="C139" s="496" t="s">
        <v>38</v>
      </c>
      <c r="D139" s="478"/>
      <c r="E139" s="478"/>
      <c r="F139" s="479"/>
      <c r="G139" s="480"/>
      <c r="H139" s="481"/>
      <c r="I139" s="518"/>
      <c r="J139" s="478"/>
      <c r="K139" s="479"/>
      <c r="L139" s="478"/>
      <c r="M139" s="480"/>
      <c r="Q139" s="636"/>
    </row>
    <row r="140" spans="1:17" s="224" customFormat="1" ht="25.5">
      <c r="A140" s="511" t="s">
        <v>817</v>
      </c>
      <c r="B140" s="512" t="s">
        <v>779</v>
      </c>
      <c r="C140" s="477" t="s">
        <v>814</v>
      </c>
      <c r="D140" s="513" t="s">
        <v>30</v>
      </c>
      <c r="E140" s="514">
        <v>25</v>
      </c>
      <c r="F140" s="479">
        <v>1667</v>
      </c>
      <c r="G140" s="480">
        <f>F140*E140</f>
        <v>41675</v>
      </c>
      <c r="H140" s="481"/>
      <c r="I140" s="518">
        <v>15</v>
      </c>
      <c r="J140" s="479">
        <f>K140-I140</f>
        <v>0</v>
      </c>
      <c r="K140" s="479">
        <v>15</v>
      </c>
      <c r="L140" s="533">
        <v>0.25</v>
      </c>
      <c r="M140" s="480">
        <f>F140*K140*L140</f>
        <v>6251.25</v>
      </c>
      <c r="Q140" s="636"/>
    </row>
    <row r="141" spans="1:17" s="224" customFormat="1" ht="25.5">
      <c r="A141" s="511" t="s">
        <v>818</v>
      </c>
      <c r="B141" s="512" t="s">
        <v>779</v>
      </c>
      <c r="C141" s="477" t="s">
        <v>815</v>
      </c>
      <c r="D141" s="513" t="s">
        <v>30</v>
      </c>
      <c r="E141" s="514">
        <v>44</v>
      </c>
      <c r="F141" s="479">
        <v>1667</v>
      </c>
      <c r="G141" s="480">
        <f>F141*E141</f>
        <v>73348</v>
      </c>
      <c r="H141" s="481"/>
      <c r="I141" s="518">
        <v>31</v>
      </c>
      <c r="J141" s="479">
        <f>K141-I141</f>
        <v>0</v>
      </c>
      <c r="K141" s="479">
        <v>31</v>
      </c>
      <c r="L141" s="533">
        <v>0.25</v>
      </c>
      <c r="M141" s="480">
        <f>F141*K141*L141</f>
        <v>12919.25</v>
      </c>
      <c r="Q141" s="636"/>
    </row>
    <row r="142" spans="1:17" s="224" customFormat="1">
      <c r="A142" s="511" t="s">
        <v>819</v>
      </c>
      <c r="B142" s="512" t="s">
        <v>779</v>
      </c>
      <c r="C142" s="477" t="s">
        <v>816</v>
      </c>
      <c r="D142" s="513" t="s">
        <v>30</v>
      </c>
      <c r="E142" s="514">
        <v>21</v>
      </c>
      <c r="F142" s="479">
        <v>977</v>
      </c>
      <c r="G142" s="480">
        <f>F142*E142</f>
        <v>20517</v>
      </c>
      <c r="H142" s="481"/>
      <c r="I142" s="518">
        <v>9</v>
      </c>
      <c r="J142" s="479">
        <f>K142-I142</f>
        <v>0</v>
      </c>
      <c r="K142" s="479">
        <v>9</v>
      </c>
      <c r="L142" s="533">
        <v>0.25</v>
      </c>
      <c r="M142" s="480">
        <f>F142*K142*L142</f>
        <v>2198.25</v>
      </c>
      <c r="Q142" s="636"/>
    </row>
    <row r="143" spans="1:17" s="224" customFormat="1" ht="63.75">
      <c r="A143" s="475">
        <v>3</v>
      </c>
      <c r="B143" s="476"/>
      <c r="C143" s="496" t="s">
        <v>561</v>
      </c>
      <c r="D143" s="478"/>
      <c r="E143" s="478"/>
      <c r="F143" s="479"/>
      <c r="G143" s="480"/>
      <c r="H143" s="481"/>
      <c r="I143" s="518"/>
      <c r="J143" s="478"/>
      <c r="K143" s="479"/>
      <c r="L143" s="478"/>
      <c r="M143" s="480"/>
      <c r="Q143" s="636"/>
    </row>
    <row r="144" spans="1:17" s="224" customFormat="1" ht="25.5">
      <c r="A144" s="475"/>
      <c r="B144" s="476">
        <v>18</v>
      </c>
      <c r="C144" s="477" t="s">
        <v>820</v>
      </c>
      <c r="D144" s="478" t="s">
        <v>30</v>
      </c>
      <c r="E144" s="478">
        <v>48</v>
      </c>
      <c r="F144" s="479">
        <v>2185</v>
      </c>
      <c r="G144" s="480">
        <f>F144*E144</f>
        <v>104880</v>
      </c>
      <c r="H144" s="481"/>
      <c r="I144" s="518">
        <v>30</v>
      </c>
      <c r="J144" s="479">
        <f>K144-I144</f>
        <v>0</v>
      </c>
      <c r="K144" s="479">
        <v>30</v>
      </c>
      <c r="L144" s="533">
        <v>0.75</v>
      </c>
      <c r="M144" s="480">
        <f>F144*K144*L144</f>
        <v>49162.5</v>
      </c>
      <c r="Q144" s="636"/>
    </row>
    <row r="145" spans="1:17" s="224" customFormat="1" ht="17.25" customHeight="1">
      <c r="A145" s="475"/>
      <c r="B145" s="476"/>
      <c r="C145" s="561"/>
      <c r="D145" s="478"/>
      <c r="E145" s="478"/>
      <c r="F145" s="479"/>
      <c r="G145" s="480"/>
      <c r="H145" s="481"/>
      <c r="I145" s="518">
        <v>0</v>
      </c>
      <c r="J145" s="479">
        <f>K145-I145</f>
        <v>0</v>
      </c>
      <c r="K145" s="479">
        <v>0</v>
      </c>
      <c r="L145" s="533">
        <v>0.75</v>
      </c>
      <c r="M145" s="480">
        <f>L145*K145*F144</f>
        <v>0</v>
      </c>
      <c r="Q145" s="636"/>
    </row>
    <row r="146" spans="1:17" s="224" customFormat="1" ht="92.25" customHeight="1">
      <c r="A146" s="475">
        <v>4</v>
      </c>
      <c r="B146" s="476">
        <v>18</v>
      </c>
      <c r="C146" s="496" t="s">
        <v>233</v>
      </c>
      <c r="D146" s="478" t="s">
        <v>30</v>
      </c>
      <c r="E146" s="478" t="s">
        <v>141</v>
      </c>
      <c r="F146" s="479">
        <v>1955</v>
      </c>
      <c r="G146" s="480"/>
      <c r="H146" s="481"/>
      <c r="I146" s="518">
        <v>0</v>
      </c>
      <c r="J146" s="479">
        <f>K146-I146</f>
        <v>0</v>
      </c>
      <c r="K146" s="479">
        <v>0</v>
      </c>
      <c r="L146" s="533">
        <v>0</v>
      </c>
      <c r="M146" s="480">
        <f>F146*K146*L146</f>
        <v>0</v>
      </c>
      <c r="Q146" s="636"/>
    </row>
    <row r="147" spans="1:17" ht="63.75">
      <c r="A147" s="124">
        <v>5</v>
      </c>
      <c r="B147" s="125"/>
      <c r="C147" s="70" t="s">
        <v>854</v>
      </c>
      <c r="D147" s="91"/>
      <c r="E147" s="91"/>
      <c r="F147" s="92"/>
      <c r="G147" s="93"/>
      <c r="H147" s="76"/>
      <c r="I147" s="549"/>
      <c r="J147" s="91"/>
      <c r="K147" s="92"/>
      <c r="L147" s="91"/>
      <c r="M147" s="93"/>
    </row>
    <row r="148" spans="1:17" ht="25.5">
      <c r="A148" s="124"/>
      <c r="B148" s="125">
        <v>18</v>
      </c>
      <c r="C148" s="97" t="s">
        <v>821</v>
      </c>
      <c r="D148" s="91" t="s">
        <v>30</v>
      </c>
      <c r="E148" s="91">
        <v>21</v>
      </c>
      <c r="F148" s="92">
        <v>1610</v>
      </c>
      <c r="G148" s="93">
        <f t="shared" ref="G148:G153" si="5">F148*E148</f>
        <v>33810</v>
      </c>
      <c r="H148" s="76"/>
      <c r="I148" s="471">
        <v>4</v>
      </c>
      <c r="J148" s="78">
        <f t="shared" ref="J148:J153" si="6">K148-I148</f>
        <v>0</v>
      </c>
      <c r="K148" s="78">
        <v>4</v>
      </c>
      <c r="L148" s="533">
        <v>0.75</v>
      </c>
      <c r="M148" s="480">
        <f>F148*K148*L148</f>
        <v>4830</v>
      </c>
    </row>
    <row r="149" spans="1:17" ht="63.75">
      <c r="A149" s="68">
        <v>6</v>
      </c>
      <c r="B149" s="69">
        <v>18</v>
      </c>
      <c r="C149" s="70" t="s">
        <v>852</v>
      </c>
      <c r="D149" s="77" t="s">
        <v>67</v>
      </c>
      <c r="E149" s="77">
        <v>111</v>
      </c>
      <c r="F149" s="78">
        <v>115</v>
      </c>
      <c r="G149" s="79">
        <f t="shared" si="5"/>
        <v>12765</v>
      </c>
      <c r="H149" s="76"/>
      <c r="I149" s="471"/>
      <c r="J149" s="78">
        <f t="shared" si="6"/>
        <v>0</v>
      </c>
      <c r="K149" s="78"/>
      <c r="L149" s="77"/>
      <c r="M149" s="79">
        <f>F149*K149</f>
        <v>0</v>
      </c>
    </row>
    <row r="150" spans="1:17" s="224" customFormat="1" ht="51">
      <c r="A150" s="475">
        <v>7</v>
      </c>
      <c r="B150" s="476">
        <v>18</v>
      </c>
      <c r="C150" s="496" t="s">
        <v>851</v>
      </c>
      <c r="D150" s="478" t="s">
        <v>67</v>
      </c>
      <c r="E150" s="478">
        <v>111</v>
      </c>
      <c r="F150" s="479">
        <v>207</v>
      </c>
      <c r="G150" s="480">
        <f t="shared" si="5"/>
        <v>22977</v>
      </c>
      <c r="H150" s="481"/>
      <c r="I150" s="518">
        <v>62</v>
      </c>
      <c r="J150" s="479">
        <f t="shared" si="6"/>
        <v>0</v>
      </c>
      <c r="K150" s="479">
        <v>62</v>
      </c>
      <c r="L150" s="533">
        <v>0.9</v>
      </c>
      <c r="M150" s="480">
        <f>F150*K150*L150</f>
        <v>11550.6</v>
      </c>
      <c r="Q150" s="636"/>
    </row>
    <row r="151" spans="1:17" s="224" customFormat="1" ht="38.25">
      <c r="A151" s="475">
        <v>8</v>
      </c>
      <c r="B151" s="476">
        <v>18</v>
      </c>
      <c r="C151" s="496" t="s">
        <v>527</v>
      </c>
      <c r="D151" s="478" t="s">
        <v>30</v>
      </c>
      <c r="E151" s="478">
        <v>90</v>
      </c>
      <c r="F151" s="479">
        <v>201</v>
      </c>
      <c r="G151" s="480">
        <f t="shared" si="5"/>
        <v>18090</v>
      </c>
      <c r="H151" s="481"/>
      <c r="I151" s="518">
        <v>33</v>
      </c>
      <c r="J151" s="479">
        <f t="shared" si="6"/>
        <v>0</v>
      </c>
      <c r="K151" s="479">
        <v>33</v>
      </c>
      <c r="L151" s="533">
        <v>0.9</v>
      </c>
      <c r="M151" s="480">
        <f>F151*K151*L151</f>
        <v>5969.7</v>
      </c>
      <c r="Q151" s="636"/>
    </row>
    <row r="152" spans="1:17" s="224" customFormat="1" ht="38.25">
      <c r="A152" s="475">
        <v>9</v>
      </c>
      <c r="B152" s="476">
        <v>18</v>
      </c>
      <c r="C152" s="496" t="s">
        <v>853</v>
      </c>
      <c r="D152" s="478" t="s">
        <v>30</v>
      </c>
      <c r="E152" s="478">
        <v>42</v>
      </c>
      <c r="F152" s="479">
        <v>172</v>
      </c>
      <c r="G152" s="480">
        <f t="shared" si="5"/>
        <v>7224</v>
      </c>
      <c r="H152" s="481"/>
      <c r="I152" s="518">
        <v>8</v>
      </c>
      <c r="J152" s="479">
        <f t="shared" si="6"/>
        <v>0</v>
      </c>
      <c r="K152" s="479">
        <v>8</v>
      </c>
      <c r="L152" s="533">
        <v>0.9</v>
      </c>
      <c r="M152" s="480">
        <f>F152*K152*L152</f>
        <v>1238.4000000000001</v>
      </c>
      <c r="Q152" s="636"/>
    </row>
    <row r="153" spans="1:17" ht="26.25" thickBot="1">
      <c r="A153" s="71">
        <v>10</v>
      </c>
      <c r="B153" s="72">
        <v>18</v>
      </c>
      <c r="C153" s="73" t="s">
        <v>822</v>
      </c>
      <c r="D153" s="81" t="s">
        <v>30</v>
      </c>
      <c r="E153" s="81">
        <v>21</v>
      </c>
      <c r="F153" s="82">
        <v>115</v>
      </c>
      <c r="G153" s="83">
        <f t="shared" si="5"/>
        <v>2415</v>
      </c>
      <c r="H153" s="76"/>
      <c r="I153" s="234"/>
      <c r="J153" s="82">
        <f t="shared" si="6"/>
        <v>0</v>
      </c>
      <c r="K153" s="82"/>
      <c r="L153" s="81"/>
      <c r="M153" s="188"/>
    </row>
    <row r="154" spans="1:17" ht="24.95" customHeight="1" thickTop="1" thickBot="1">
      <c r="A154" s="74"/>
      <c r="B154" s="15"/>
      <c r="C154" s="16" t="s">
        <v>39</v>
      </c>
      <c r="D154" s="84"/>
      <c r="E154" s="84"/>
      <c r="F154" s="85"/>
      <c r="G154" s="86">
        <f>SUM(G136:G153)</f>
        <v>460499</v>
      </c>
      <c r="H154" s="76"/>
      <c r="I154" s="573"/>
      <c r="J154" s="84"/>
      <c r="K154" s="85"/>
      <c r="L154" s="84"/>
      <c r="M154" s="227">
        <f>SUM(M136:M153)</f>
        <v>112962.2</v>
      </c>
    </row>
    <row r="155" spans="1:17" ht="18.75" customHeight="1" thickTop="1">
      <c r="A155" s="66"/>
      <c r="B155" s="67"/>
      <c r="C155" s="96" t="s">
        <v>40</v>
      </c>
      <c r="D155" s="88"/>
      <c r="E155" s="88"/>
      <c r="F155" s="89"/>
      <c r="G155" s="90"/>
      <c r="H155" s="76"/>
      <c r="I155" s="575"/>
      <c r="J155" s="88"/>
      <c r="K155" s="89"/>
      <c r="L155" s="88"/>
      <c r="M155" s="90"/>
    </row>
    <row r="156" spans="1:17" s="224" customFormat="1" ht="51">
      <c r="A156" s="475">
        <v>1</v>
      </c>
      <c r="B156" s="476"/>
      <c r="C156" s="496" t="s">
        <v>605</v>
      </c>
      <c r="D156" s="478"/>
      <c r="E156" s="478"/>
      <c r="F156" s="479"/>
      <c r="G156" s="480"/>
      <c r="H156" s="481"/>
      <c r="I156" s="518"/>
      <c r="J156" s="478"/>
      <c r="K156" s="479"/>
      <c r="L156" s="478"/>
      <c r="M156" s="480"/>
      <c r="Q156" s="636"/>
    </row>
    <row r="157" spans="1:17" s="224" customFormat="1">
      <c r="A157" s="511" t="s">
        <v>27</v>
      </c>
      <c r="B157" s="512" t="s">
        <v>779</v>
      </c>
      <c r="C157" s="516" t="s">
        <v>41</v>
      </c>
      <c r="D157" s="513" t="s">
        <v>42</v>
      </c>
      <c r="E157" s="514">
        <v>75</v>
      </c>
      <c r="F157" s="479">
        <v>25</v>
      </c>
      <c r="G157" s="480">
        <f t="shared" ref="G157:G169" si="7">F157*E157</f>
        <v>1875</v>
      </c>
      <c r="H157" s="481"/>
      <c r="I157" s="518">
        <v>44.8</v>
      </c>
      <c r="J157" s="479">
        <f t="shared" ref="J157:J162" si="8">K157-I157</f>
        <v>0</v>
      </c>
      <c r="K157" s="641">
        <v>44.8</v>
      </c>
      <c r="L157" s="533">
        <v>1</v>
      </c>
      <c r="M157" s="480">
        <f t="shared" ref="M157:M162" si="9">F157*K157*L157</f>
        <v>1120</v>
      </c>
      <c r="Q157" s="636"/>
    </row>
    <row r="158" spans="1:17" s="224" customFormat="1">
      <c r="A158" s="511" t="s">
        <v>28</v>
      </c>
      <c r="B158" s="512" t="s">
        <v>779</v>
      </c>
      <c r="C158" s="516" t="s">
        <v>43</v>
      </c>
      <c r="D158" s="513" t="s">
        <v>42</v>
      </c>
      <c r="E158" s="514">
        <v>250</v>
      </c>
      <c r="F158" s="479">
        <v>32</v>
      </c>
      <c r="G158" s="480">
        <f t="shared" si="7"/>
        <v>8000</v>
      </c>
      <c r="H158" s="481"/>
      <c r="I158" s="518">
        <v>95.1</v>
      </c>
      <c r="J158" s="479">
        <f t="shared" si="8"/>
        <v>0</v>
      </c>
      <c r="K158" s="641">
        <v>95.1</v>
      </c>
      <c r="L158" s="533">
        <v>1</v>
      </c>
      <c r="M158" s="480">
        <f t="shared" si="9"/>
        <v>3043.2</v>
      </c>
      <c r="Q158" s="636"/>
    </row>
    <row r="159" spans="1:17" s="224" customFormat="1">
      <c r="A159" s="511" t="s">
        <v>29</v>
      </c>
      <c r="B159" s="512" t="s">
        <v>779</v>
      </c>
      <c r="C159" s="516" t="s">
        <v>44</v>
      </c>
      <c r="D159" s="513" t="s">
        <v>42</v>
      </c>
      <c r="E159" s="514">
        <v>170</v>
      </c>
      <c r="F159" s="479">
        <v>36</v>
      </c>
      <c r="G159" s="480">
        <f t="shared" si="7"/>
        <v>6120</v>
      </c>
      <c r="H159" s="481"/>
      <c r="I159" s="518">
        <v>151</v>
      </c>
      <c r="J159" s="479">
        <f t="shared" si="8"/>
        <v>0</v>
      </c>
      <c r="K159" s="641">
        <v>151</v>
      </c>
      <c r="L159" s="533">
        <v>1</v>
      </c>
      <c r="M159" s="480">
        <f t="shared" si="9"/>
        <v>5436</v>
      </c>
      <c r="Q159" s="636"/>
    </row>
    <row r="160" spans="1:17" s="224" customFormat="1">
      <c r="A160" s="511" t="s">
        <v>45</v>
      </c>
      <c r="B160" s="512" t="s">
        <v>779</v>
      </c>
      <c r="C160" s="517" t="s">
        <v>46</v>
      </c>
      <c r="D160" s="513" t="s">
        <v>42</v>
      </c>
      <c r="E160" s="514">
        <v>70</v>
      </c>
      <c r="F160" s="479">
        <v>43</v>
      </c>
      <c r="G160" s="480">
        <f t="shared" si="7"/>
        <v>3010</v>
      </c>
      <c r="H160" s="481"/>
      <c r="I160" s="518">
        <v>36.9</v>
      </c>
      <c r="J160" s="479">
        <f t="shared" si="8"/>
        <v>0</v>
      </c>
      <c r="K160" s="641">
        <v>36.9</v>
      </c>
      <c r="L160" s="533">
        <v>1</v>
      </c>
      <c r="M160" s="480">
        <f t="shared" si="9"/>
        <v>1586.7</v>
      </c>
      <c r="Q160" s="636"/>
    </row>
    <row r="161" spans="1:17" s="224" customFormat="1">
      <c r="A161" s="511" t="s">
        <v>47</v>
      </c>
      <c r="B161" s="512" t="s">
        <v>779</v>
      </c>
      <c r="C161" s="517" t="s">
        <v>588</v>
      </c>
      <c r="D161" s="513" t="s">
        <v>42</v>
      </c>
      <c r="E161" s="514">
        <v>55</v>
      </c>
      <c r="F161" s="479">
        <v>55</v>
      </c>
      <c r="G161" s="480">
        <f t="shared" si="7"/>
        <v>3025</v>
      </c>
      <c r="H161" s="481"/>
      <c r="I161" s="518">
        <v>17.100000000000001</v>
      </c>
      <c r="J161" s="479">
        <f t="shared" si="8"/>
        <v>0</v>
      </c>
      <c r="K161" s="641">
        <v>17.100000000000001</v>
      </c>
      <c r="L161" s="533">
        <v>1</v>
      </c>
      <c r="M161" s="480">
        <f t="shared" si="9"/>
        <v>940.50000000000011</v>
      </c>
      <c r="Q161" s="636"/>
    </row>
    <row r="162" spans="1:17" s="224" customFormat="1">
      <c r="A162" s="511" t="s">
        <v>589</v>
      </c>
      <c r="B162" s="512" t="s">
        <v>779</v>
      </c>
      <c r="C162" s="517" t="s">
        <v>590</v>
      </c>
      <c r="D162" s="513" t="s">
        <v>42</v>
      </c>
      <c r="E162" s="514">
        <v>145</v>
      </c>
      <c r="F162" s="479">
        <v>92</v>
      </c>
      <c r="G162" s="480">
        <f t="shared" si="7"/>
        <v>13340</v>
      </c>
      <c r="H162" s="481"/>
      <c r="I162" s="518">
        <v>50.7</v>
      </c>
      <c r="J162" s="479">
        <f t="shared" si="8"/>
        <v>0</v>
      </c>
      <c r="K162" s="641">
        <v>50.7</v>
      </c>
      <c r="L162" s="533">
        <v>1</v>
      </c>
      <c r="M162" s="480">
        <f t="shared" si="9"/>
        <v>4664.4000000000005</v>
      </c>
      <c r="Q162" s="636"/>
    </row>
    <row r="163" spans="1:17" s="224" customFormat="1" ht="38.25">
      <c r="A163" s="475">
        <v>2</v>
      </c>
      <c r="B163" s="476"/>
      <c r="C163" s="496" t="s">
        <v>36</v>
      </c>
      <c r="D163" s="478"/>
      <c r="E163" s="478"/>
      <c r="F163" s="479"/>
      <c r="G163" s="480"/>
      <c r="H163" s="481"/>
      <c r="I163" s="518"/>
      <c r="J163" s="478"/>
      <c r="K163" s="641"/>
      <c r="L163" s="478"/>
      <c r="M163" s="480"/>
      <c r="Q163" s="636"/>
    </row>
    <row r="164" spans="1:17" s="224" customFormat="1">
      <c r="A164" s="511" t="s">
        <v>817</v>
      </c>
      <c r="B164" s="512" t="s">
        <v>779</v>
      </c>
      <c r="C164" s="517" t="s">
        <v>591</v>
      </c>
      <c r="D164" s="513" t="s">
        <v>67</v>
      </c>
      <c r="E164" s="514">
        <v>4</v>
      </c>
      <c r="F164" s="479">
        <v>40</v>
      </c>
      <c r="G164" s="480">
        <f t="shared" si="7"/>
        <v>160</v>
      </c>
      <c r="H164" s="481"/>
      <c r="I164" s="518">
        <v>0</v>
      </c>
      <c r="J164" s="479">
        <f t="shared" ref="J164:J169" si="10">K164-I164</f>
        <v>0</v>
      </c>
      <c r="K164" s="641">
        <v>0</v>
      </c>
      <c r="L164" s="533">
        <v>1</v>
      </c>
      <c r="M164" s="480">
        <f>F164*K164*L164</f>
        <v>0</v>
      </c>
      <c r="Q164" s="636"/>
    </row>
    <row r="165" spans="1:17" s="224" customFormat="1">
      <c r="A165" s="511" t="s">
        <v>818</v>
      </c>
      <c r="B165" s="512" t="s">
        <v>779</v>
      </c>
      <c r="C165" s="517" t="s">
        <v>592</v>
      </c>
      <c r="D165" s="513" t="s">
        <v>67</v>
      </c>
      <c r="E165" s="514">
        <v>13</v>
      </c>
      <c r="F165" s="479">
        <v>57</v>
      </c>
      <c r="G165" s="480">
        <f t="shared" si="7"/>
        <v>741</v>
      </c>
      <c r="H165" s="481"/>
      <c r="I165" s="518">
        <v>2</v>
      </c>
      <c r="J165" s="479">
        <f t="shared" si="10"/>
        <v>0</v>
      </c>
      <c r="K165" s="641">
        <v>2</v>
      </c>
      <c r="L165" s="533">
        <v>1</v>
      </c>
      <c r="M165" s="480">
        <f>F165*K165*L165</f>
        <v>114</v>
      </c>
      <c r="Q165" s="636"/>
    </row>
    <row r="166" spans="1:17" s="224" customFormat="1">
      <c r="A166" s="511" t="s">
        <v>819</v>
      </c>
      <c r="B166" s="512" t="s">
        <v>779</v>
      </c>
      <c r="C166" s="517" t="s">
        <v>593</v>
      </c>
      <c r="D166" s="513" t="s">
        <v>67</v>
      </c>
      <c r="E166" s="514">
        <v>7</v>
      </c>
      <c r="F166" s="479">
        <v>92</v>
      </c>
      <c r="G166" s="480">
        <f t="shared" si="7"/>
        <v>644</v>
      </c>
      <c r="H166" s="481"/>
      <c r="I166" s="518">
        <v>10</v>
      </c>
      <c r="J166" s="479">
        <f t="shared" si="10"/>
        <v>0</v>
      </c>
      <c r="K166" s="641">
        <v>10</v>
      </c>
      <c r="L166" s="533">
        <v>1</v>
      </c>
      <c r="M166" s="480">
        <f>F166*K166*L166</f>
        <v>920</v>
      </c>
      <c r="Q166" s="636"/>
    </row>
    <row r="167" spans="1:17" s="224" customFormat="1">
      <c r="A167" s="511" t="s">
        <v>594</v>
      </c>
      <c r="B167" s="512" t="s">
        <v>779</v>
      </c>
      <c r="C167" s="517" t="s">
        <v>595</v>
      </c>
      <c r="D167" s="513" t="s">
        <v>67</v>
      </c>
      <c r="E167" s="514">
        <v>1</v>
      </c>
      <c r="F167" s="479">
        <v>126</v>
      </c>
      <c r="G167" s="480">
        <f t="shared" si="7"/>
        <v>126</v>
      </c>
      <c r="H167" s="481"/>
      <c r="I167" s="518">
        <v>2</v>
      </c>
      <c r="J167" s="479">
        <f t="shared" si="10"/>
        <v>0</v>
      </c>
      <c r="K167" s="641">
        <v>2</v>
      </c>
      <c r="L167" s="533">
        <v>1</v>
      </c>
      <c r="M167" s="480">
        <f>F167*K167*L167</f>
        <v>252</v>
      </c>
      <c r="Q167" s="636"/>
    </row>
    <row r="168" spans="1:17" ht="38.25">
      <c r="A168" s="68">
        <v>3</v>
      </c>
      <c r="B168" s="69">
        <v>18</v>
      </c>
      <c r="C168" s="70" t="s">
        <v>599</v>
      </c>
      <c r="D168" s="77" t="s">
        <v>67</v>
      </c>
      <c r="E168" s="77">
        <v>1</v>
      </c>
      <c r="F168" s="78">
        <v>1955</v>
      </c>
      <c r="G168" s="79">
        <f t="shared" si="7"/>
        <v>1955</v>
      </c>
      <c r="H168" s="76"/>
      <c r="I168" s="471"/>
      <c r="J168" s="78">
        <f t="shared" si="10"/>
        <v>0</v>
      </c>
      <c r="K168" s="78"/>
      <c r="L168" s="77"/>
      <c r="M168" s="79">
        <f>F168*K168</f>
        <v>0</v>
      </c>
    </row>
    <row r="169" spans="1:17" ht="39" thickBot="1">
      <c r="A169" s="71">
        <v>4</v>
      </c>
      <c r="B169" s="72">
        <v>18</v>
      </c>
      <c r="C169" s="73" t="s">
        <v>598</v>
      </c>
      <c r="D169" s="81" t="s">
        <v>30</v>
      </c>
      <c r="E169" s="81">
        <v>1</v>
      </c>
      <c r="F169" s="82">
        <v>34500</v>
      </c>
      <c r="G169" s="83">
        <f t="shared" si="7"/>
        <v>34500</v>
      </c>
      <c r="H169" s="76"/>
      <c r="I169" s="234"/>
      <c r="J169" s="82">
        <f t="shared" si="10"/>
        <v>0</v>
      </c>
      <c r="K169" s="82"/>
      <c r="L169" s="81"/>
      <c r="M169" s="188">
        <f>F169*K169</f>
        <v>0</v>
      </c>
    </row>
    <row r="170" spans="1:17" ht="24.95" customHeight="1" thickTop="1" thickBot="1">
      <c r="A170" s="74"/>
      <c r="B170" s="15"/>
      <c r="C170" s="16" t="s">
        <v>596</v>
      </c>
      <c r="D170" s="84"/>
      <c r="E170" s="84"/>
      <c r="F170" s="85"/>
      <c r="G170" s="86">
        <f>SUM(G156:G169)</f>
        <v>73496</v>
      </c>
      <c r="H170" s="76"/>
      <c r="I170" s="573"/>
      <c r="J170" s="84"/>
      <c r="K170" s="85"/>
      <c r="L170" s="84"/>
      <c r="M170" s="227">
        <f>SUM(M156:M169)</f>
        <v>18076.800000000003</v>
      </c>
    </row>
    <row r="171" spans="1:17" ht="18.75" customHeight="1" thickTop="1">
      <c r="A171" s="66"/>
      <c r="B171" s="67"/>
      <c r="C171" s="96" t="s">
        <v>597</v>
      </c>
      <c r="D171" s="88"/>
      <c r="E171" s="88"/>
      <c r="F171" s="89"/>
      <c r="G171" s="90"/>
      <c r="H171" s="76"/>
      <c r="I171" s="575"/>
      <c r="J171" s="88"/>
      <c r="K171" s="89"/>
      <c r="L171" s="88"/>
      <c r="M171" s="90"/>
    </row>
    <row r="172" spans="1:17" s="224" customFormat="1" ht="51">
      <c r="A172" s="475">
        <v>1</v>
      </c>
      <c r="B172" s="476"/>
      <c r="C172" s="496" t="s">
        <v>573</v>
      </c>
      <c r="D172" s="478"/>
      <c r="E172" s="478"/>
      <c r="F172" s="479"/>
      <c r="G172" s="480"/>
      <c r="H172" s="481"/>
      <c r="I172" s="518"/>
      <c r="J172" s="478"/>
      <c r="K172" s="479"/>
      <c r="L172" s="478"/>
      <c r="M172" s="480"/>
      <c r="Q172" s="636"/>
    </row>
    <row r="173" spans="1:17" s="224" customFormat="1">
      <c r="A173" s="511" t="s">
        <v>27</v>
      </c>
      <c r="B173" s="512" t="s">
        <v>779</v>
      </c>
      <c r="C173" s="517" t="s">
        <v>606</v>
      </c>
      <c r="D173" s="513" t="s">
        <v>42</v>
      </c>
      <c r="E173" s="514">
        <v>250</v>
      </c>
      <c r="F173" s="479">
        <v>40</v>
      </c>
      <c r="G173" s="480">
        <f>F173*E173</f>
        <v>10000</v>
      </c>
      <c r="H173" s="481"/>
      <c r="I173" s="518">
        <v>229</v>
      </c>
      <c r="J173" s="479">
        <f>K173-I173</f>
        <v>0</v>
      </c>
      <c r="K173" s="479">
        <v>229</v>
      </c>
      <c r="L173" s="484">
        <v>1</v>
      </c>
      <c r="M173" s="480">
        <f>F173*K173*L173</f>
        <v>9160</v>
      </c>
      <c r="Q173" s="636"/>
    </row>
    <row r="174" spans="1:17" s="224" customFormat="1">
      <c r="A174" s="511" t="s">
        <v>28</v>
      </c>
      <c r="B174" s="512" t="s">
        <v>779</v>
      </c>
      <c r="C174" s="517" t="s">
        <v>607</v>
      </c>
      <c r="D174" s="513" t="s">
        <v>42</v>
      </c>
      <c r="E174" s="514">
        <v>50</v>
      </c>
      <c r="F174" s="479">
        <v>51</v>
      </c>
      <c r="G174" s="480">
        <f>F174*E174</f>
        <v>2550</v>
      </c>
      <c r="H174" s="481"/>
      <c r="I174" s="518">
        <v>280.25</v>
      </c>
      <c r="J174" s="479">
        <f>K174-I174</f>
        <v>0</v>
      </c>
      <c r="K174" s="479">
        <v>280.25</v>
      </c>
      <c r="L174" s="484">
        <v>1</v>
      </c>
      <c r="M174" s="480">
        <f>F174*K174</f>
        <v>14292.75</v>
      </c>
      <c r="Q174" s="636"/>
    </row>
    <row r="175" spans="1:17" s="224" customFormat="1">
      <c r="A175" s="511" t="s">
        <v>29</v>
      </c>
      <c r="B175" s="512" t="s">
        <v>779</v>
      </c>
      <c r="C175" s="517" t="s">
        <v>608</v>
      </c>
      <c r="D175" s="513" t="s">
        <v>42</v>
      </c>
      <c r="E175" s="514">
        <v>600</v>
      </c>
      <c r="F175" s="479">
        <v>74</v>
      </c>
      <c r="G175" s="480">
        <f>F175*E175</f>
        <v>44400</v>
      </c>
      <c r="H175" s="481"/>
      <c r="I175" s="518">
        <v>468.1</v>
      </c>
      <c r="J175" s="479">
        <f>K175-I175</f>
        <v>0</v>
      </c>
      <c r="K175" s="479">
        <v>468.1</v>
      </c>
      <c r="L175" s="484">
        <v>1</v>
      </c>
      <c r="M175" s="480">
        <f>F175*K175</f>
        <v>34639.4</v>
      </c>
      <c r="Q175" s="636"/>
    </row>
    <row r="176" spans="1:17" s="224" customFormat="1">
      <c r="A176" s="511" t="s">
        <v>45</v>
      </c>
      <c r="B176" s="512" t="s">
        <v>779</v>
      </c>
      <c r="C176" s="517" t="s">
        <v>609</v>
      </c>
      <c r="D176" s="513" t="s">
        <v>42</v>
      </c>
      <c r="E176" s="514">
        <v>80</v>
      </c>
      <c r="F176" s="479">
        <v>103</v>
      </c>
      <c r="G176" s="480">
        <f>F176*E176</f>
        <v>8240</v>
      </c>
      <c r="H176" s="481"/>
      <c r="I176" s="518">
        <v>119.9</v>
      </c>
      <c r="J176" s="479">
        <f>K176-I176</f>
        <v>0</v>
      </c>
      <c r="K176" s="479">
        <v>119.9</v>
      </c>
      <c r="L176" s="484">
        <v>1</v>
      </c>
      <c r="M176" s="480">
        <f>F176*K176</f>
        <v>12349.7</v>
      </c>
      <c r="Q176" s="636"/>
    </row>
    <row r="177" spans="1:17" s="224" customFormat="1" ht="63.75">
      <c r="A177" s="475">
        <v>2</v>
      </c>
      <c r="B177" s="476"/>
      <c r="C177" s="496" t="s">
        <v>240</v>
      </c>
      <c r="D177" s="478"/>
      <c r="E177" s="478"/>
      <c r="F177" s="479"/>
      <c r="G177" s="480"/>
      <c r="H177" s="481"/>
      <c r="I177" s="518"/>
      <c r="J177" s="478"/>
      <c r="K177" s="479"/>
      <c r="L177" s="478"/>
      <c r="M177" s="480"/>
      <c r="Q177" s="636"/>
    </row>
    <row r="178" spans="1:17" s="224" customFormat="1">
      <c r="A178" s="511" t="s">
        <v>817</v>
      </c>
      <c r="B178" s="512" t="s">
        <v>779</v>
      </c>
      <c r="C178" s="517" t="s">
        <v>606</v>
      </c>
      <c r="D178" s="513" t="s">
        <v>42</v>
      </c>
      <c r="E178" s="514">
        <v>200</v>
      </c>
      <c r="F178" s="479">
        <v>46</v>
      </c>
      <c r="G178" s="480">
        <f t="shared" ref="G178:G187" si="11">F178*E178</f>
        <v>9200</v>
      </c>
      <c r="H178" s="481"/>
      <c r="I178" s="518"/>
      <c r="J178" s="479">
        <f>K178-I178</f>
        <v>0</v>
      </c>
      <c r="K178" s="479"/>
      <c r="L178" s="513"/>
      <c r="M178" s="480">
        <f>F178*K178</f>
        <v>0</v>
      </c>
      <c r="Q178" s="636"/>
    </row>
    <row r="179" spans="1:17" s="224" customFormat="1">
      <c r="A179" s="511" t="s">
        <v>818</v>
      </c>
      <c r="B179" s="512" t="s">
        <v>779</v>
      </c>
      <c r="C179" s="517" t="s">
        <v>608</v>
      </c>
      <c r="D179" s="513" t="s">
        <v>42</v>
      </c>
      <c r="E179" s="514">
        <v>105</v>
      </c>
      <c r="F179" s="479">
        <v>92</v>
      </c>
      <c r="G179" s="480">
        <f t="shared" si="11"/>
        <v>9660</v>
      </c>
      <c r="H179" s="481"/>
      <c r="I179" s="518"/>
      <c r="J179" s="479">
        <f>K179-I179</f>
        <v>0</v>
      </c>
      <c r="K179" s="479"/>
      <c r="L179" s="513"/>
      <c r="M179" s="480">
        <f>F179*K179</f>
        <v>0</v>
      </c>
      <c r="Q179" s="636"/>
    </row>
    <row r="180" spans="1:17" s="224" customFormat="1">
      <c r="A180" s="511" t="s">
        <v>819</v>
      </c>
      <c r="B180" s="512" t="s">
        <v>779</v>
      </c>
      <c r="C180" s="517" t="s">
        <v>609</v>
      </c>
      <c r="D180" s="513" t="s">
        <v>42</v>
      </c>
      <c r="E180" s="514">
        <v>200</v>
      </c>
      <c r="F180" s="479">
        <v>126</v>
      </c>
      <c r="G180" s="480">
        <f t="shared" si="11"/>
        <v>25200</v>
      </c>
      <c r="H180" s="481"/>
      <c r="I180" s="518"/>
      <c r="J180" s="479">
        <f>K180-I180</f>
        <v>0</v>
      </c>
      <c r="K180" s="479"/>
      <c r="L180" s="513"/>
      <c r="M180" s="480">
        <f>F180*K180</f>
        <v>0</v>
      </c>
      <c r="Q180" s="636"/>
    </row>
    <row r="181" spans="1:17" s="224" customFormat="1" ht="51">
      <c r="A181" s="475">
        <v>3</v>
      </c>
      <c r="B181" s="476"/>
      <c r="C181" s="496" t="s">
        <v>239</v>
      </c>
      <c r="D181" s="478"/>
      <c r="E181" s="478"/>
      <c r="F181" s="479"/>
      <c r="G181" s="480"/>
      <c r="H181" s="481"/>
      <c r="I181" s="518"/>
      <c r="J181" s="478"/>
      <c r="K181" s="479"/>
      <c r="L181" s="478"/>
      <c r="M181" s="480"/>
      <c r="Q181" s="636"/>
    </row>
    <row r="182" spans="1:17" s="224" customFormat="1">
      <c r="A182" s="511" t="s">
        <v>575</v>
      </c>
      <c r="B182" s="512" t="s">
        <v>779</v>
      </c>
      <c r="C182" s="477" t="s">
        <v>574</v>
      </c>
      <c r="D182" s="478" t="s">
        <v>67</v>
      </c>
      <c r="E182" s="478">
        <v>4</v>
      </c>
      <c r="F182" s="479">
        <v>172</v>
      </c>
      <c r="G182" s="480">
        <f t="shared" si="11"/>
        <v>688</v>
      </c>
      <c r="H182" s="481"/>
      <c r="I182" s="518">
        <v>4</v>
      </c>
      <c r="J182" s="479">
        <f>K182-I182</f>
        <v>0</v>
      </c>
      <c r="K182" s="479">
        <v>4</v>
      </c>
      <c r="L182" s="484">
        <v>0.8</v>
      </c>
      <c r="M182" s="480">
        <f>F182*K182*L182</f>
        <v>550.4</v>
      </c>
      <c r="Q182" s="636"/>
    </row>
    <row r="183" spans="1:17" ht="38.25">
      <c r="A183" s="68">
        <v>4</v>
      </c>
      <c r="B183" s="69">
        <v>18</v>
      </c>
      <c r="C183" s="70" t="s">
        <v>576</v>
      </c>
      <c r="D183" s="91"/>
      <c r="E183" s="91"/>
      <c r="F183" s="92"/>
      <c r="G183" s="93"/>
      <c r="H183" s="76"/>
      <c r="I183" s="549"/>
      <c r="J183" s="91"/>
      <c r="K183" s="92"/>
      <c r="L183" s="91"/>
      <c r="M183" s="93"/>
    </row>
    <row r="184" spans="1:17">
      <c r="A184" s="120" t="s">
        <v>577</v>
      </c>
      <c r="B184" s="121" t="s">
        <v>779</v>
      </c>
      <c r="C184" s="97" t="s">
        <v>578</v>
      </c>
      <c r="D184" s="91" t="s">
        <v>67</v>
      </c>
      <c r="E184" s="91">
        <v>10</v>
      </c>
      <c r="F184" s="92">
        <v>23</v>
      </c>
      <c r="G184" s="93">
        <f t="shared" si="11"/>
        <v>230</v>
      </c>
      <c r="H184" s="76"/>
      <c r="I184" s="471"/>
      <c r="J184" s="78">
        <f>K184-I184</f>
        <v>0</v>
      </c>
      <c r="K184" s="78"/>
      <c r="L184" s="91"/>
      <c r="M184" s="79">
        <f>F184*K184</f>
        <v>0</v>
      </c>
    </row>
    <row r="185" spans="1:17" ht="38.25">
      <c r="A185" s="68">
        <v>5</v>
      </c>
      <c r="B185" s="69">
        <v>18</v>
      </c>
      <c r="C185" s="70" t="s">
        <v>0</v>
      </c>
      <c r="D185" s="77" t="s">
        <v>42</v>
      </c>
      <c r="E185" s="77">
        <v>1000</v>
      </c>
      <c r="F185" s="78">
        <v>25</v>
      </c>
      <c r="G185" s="79">
        <f t="shared" si="11"/>
        <v>25000</v>
      </c>
      <c r="H185" s="76"/>
      <c r="I185" s="471">
        <v>428.5</v>
      </c>
      <c r="J185" s="78">
        <f>K185-I185</f>
        <v>0</v>
      </c>
      <c r="K185" s="78">
        <v>428.5</v>
      </c>
      <c r="L185" s="453">
        <v>0.95</v>
      </c>
      <c r="M185" s="79">
        <f>L185*K185*F185</f>
        <v>10176.875</v>
      </c>
    </row>
    <row r="186" spans="1:17" ht="51">
      <c r="A186" s="68">
        <v>6</v>
      </c>
      <c r="B186" s="69"/>
      <c r="C186" s="70" t="s">
        <v>1</v>
      </c>
      <c r="D186" s="77"/>
      <c r="E186" s="77"/>
      <c r="F186" s="78"/>
      <c r="G186" s="79"/>
      <c r="H186" s="76"/>
      <c r="I186" s="471"/>
      <c r="J186" s="77"/>
      <c r="K186" s="78"/>
      <c r="L186" s="77"/>
      <c r="M186" s="79"/>
    </row>
    <row r="187" spans="1:17" ht="16.5" thickBot="1">
      <c r="A187" s="127" t="s">
        <v>3</v>
      </c>
      <c r="B187" s="128" t="s">
        <v>779</v>
      </c>
      <c r="C187" s="129" t="s">
        <v>2</v>
      </c>
      <c r="D187" s="81" t="s">
        <v>30</v>
      </c>
      <c r="E187" s="81">
        <v>4</v>
      </c>
      <c r="F187" s="82">
        <v>977</v>
      </c>
      <c r="G187" s="83">
        <f t="shared" si="11"/>
        <v>3908</v>
      </c>
      <c r="H187" s="76"/>
      <c r="I187" s="234"/>
      <c r="J187" s="82">
        <f>K187-I187</f>
        <v>0</v>
      </c>
      <c r="K187" s="82"/>
      <c r="L187" s="81"/>
      <c r="M187" s="83">
        <f>F187*K187</f>
        <v>0</v>
      </c>
    </row>
    <row r="188" spans="1:17" ht="24.95" customHeight="1" thickTop="1" thickBot="1">
      <c r="A188" s="74"/>
      <c r="B188" s="15"/>
      <c r="C188" s="16" t="s">
        <v>4</v>
      </c>
      <c r="D188" s="84"/>
      <c r="E188" s="84"/>
      <c r="F188" s="85"/>
      <c r="G188" s="86">
        <f>SUM(G173:G187)</f>
        <v>139076</v>
      </c>
      <c r="H188" s="76"/>
      <c r="I188" s="573"/>
      <c r="J188" s="84"/>
      <c r="K188" s="85"/>
      <c r="L188" s="84"/>
      <c r="M188" s="227">
        <f>SUM(M173:M187)</f>
        <v>81169.125</v>
      </c>
    </row>
    <row r="189" spans="1:17" ht="18.75" customHeight="1" thickTop="1">
      <c r="A189" s="66"/>
      <c r="B189" s="67"/>
      <c r="C189" s="96" t="s">
        <v>5</v>
      </c>
      <c r="D189" s="88"/>
      <c r="E189" s="88"/>
      <c r="F189" s="89"/>
      <c r="G189" s="90"/>
      <c r="H189" s="76"/>
      <c r="I189" s="575"/>
      <c r="J189" s="88"/>
      <c r="K189" s="89"/>
      <c r="L189" s="88"/>
      <c r="M189" s="90"/>
    </row>
    <row r="190" spans="1:17" ht="25.5">
      <c r="A190" s="68">
        <v>1</v>
      </c>
      <c r="B190" s="69"/>
      <c r="C190" s="97" t="s">
        <v>6</v>
      </c>
      <c r="D190" s="91"/>
      <c r="E190" s="91"/>
      <c r="F190" s="92"/>
      <c r="G190" s="93"/>
      <c r="H190" s="76"/>
      <c r="I190" s="549"/>
      <c r="J190" s="91"/>
      <c r="K190" s="92"/>
      <c r="L190" s="91"/>
      <c r="M190" s="93"/>
    </row>
    <row r="191" spans="1:17">
      <c r="A191" s="120" t="s">
        <v>27</v>
      </c>
      <c r="B191" s="121" t="s">
        <v>779</v>
      </c>
      <c r="C191" s="130" t="s">
        <v>7</v>
      </c>
      <c r="D191" s="122" t="s">
        <v>42</v>
      </c>
      <c r="E191" s="123">
        <v>125</v>
      </c>
      <c r="F191" s="78">
        <v>155</v>
      </c>
      <c r="G191" s="79">
        <f t="shared" ref="G191:G196" si="12">F191*E191</f>
        <v>19375</v>
      </c>
      <c r="H191" s="76"/>
      <c r="I191" s="471"/>
      <c r="J191" s="78">
        <f t="shared" ref="J191:J196" si="13">K191-I191</f>
        <v>0</v>
      </c>
      <c r="K191" s="78"/>
      <c r="L191" s="122"/>
      <c r="M191" s="79">
        <f t="shared" ref="M191:M196" si="14">F191*K191</f>
        <v>0</v>
      </c>
    </row>
    <row r="192" spans="1:17">
      <c r="A192" s="120" t="s">
        <v>28</v>
      </c>
      <c r="B192" s="121" t="s">
        <v>779</v>
      </c>
      <c r="C192" s="130" t="s">
        <v>8</v>
      </c>
      <c r="D192" s="122" t="s">
        <v>42</v>
      </c>
      <c r="E192" s="123">
        <v>75</v>
      </c>
      <c r="F192" s="78">
        <v>247</v>
      </c>
      <c r="G192" s="79">
        <f t="shared" si="12"/>
        <v>18525</v>
      </c>
      <c r="H192" s="76"/>
      <c r="I192" s="471">
        <v>22.4</v>
      </c>
      <c r="J192" s="78">
        <f t="shared" si="13"/>
        <v>0</v>
      </c>
      <c r="K192" s="78">
        <v>22.4</v>
      </c>
      <c r="L192" s="122"/>
      <c r="M192" s="79">
        <f t="shared" si="14"/>
        <v>5532.7999999999993</v>
      </c>
    </row>
    <row r="193" spans="1:13">
      <c r="A193" s="120" t="s">
        <v>29</v>
      </c>
      <c r="B193" s="121" t="s">
        <v>779</v>
      </c>
      <c r="C193" s="130" t="s">
        <v>9</v>
      </c>
      <c r="D193" s="122" t="s">
        <v>42</v>
      </c>
      <c r="E193" s="123">
        <v>150</v>
      </c>
      <c r="F193" s="78">
        <v>287</v>
      </c>
      <c r="G193" s="79">
        <f t="shared" si="12"/>
        <v>43050</v>
      </c>
      <c r="H193" s="76"/>
      <c r="I193" s="471">
        <v>41.4</v>
      </c>
      <c r="J193" s="78">
        <f t="shared" si="13"/>
        <v>0</v>
      </c>
      <c r="K193" s="78">
        <v>41.4</v>
      </c>
      <c r="L193" s="453">
        <v>1</v>
      </c>
      <c r="M193" s="79">
        <f>L193*K193*F193</f>
        <v>11881.8</v>
      </c>
    </row>
    <row r="194" spans="1:13" ht="25.5">
      <c r="A194" s="80">
        <v>2</v>
      </c>
      <c r="B194" s="77">
        <v>18</v>
      </c>
      <c r="C194" s="97" t="s">
        <v>10</v>
      </c>
      <c r="D194" s="77" t="s">
        <v>67</v>
      </c>
      <c r="E194" s="77">
        <v>10</v>
      </c>
      <c r="F194" s="78">
        <v>690</v>
      </c>
      <c r="G194" s="79">
        <f t="shared" si="12"/>
        <v>6900</v>
      </c>
      <c r="H194" s="76"/>
      <c r="I194" s="471"/>
      <c r="J194" s="78">
        <f t="shared" si="13"/>
        <v>0</v>
      </c>
      <c r="K194" s="78"/>
      <c r="L194" s="77"/>
      <c r="M194" s="79">
        <f t="shared" si="14"/>
        <v>0</v>
      </c>
    </row>
    <row r="195" spans="1:13" ht="25.5">
      <c r="A195" s="80">
        <v>3</v>
      </c>
      <c r="B195" s="77">
        <v>18</v>
      </c>
      <c r="C195" s="97" t="s">
        <v>11</v>
      </c>
      <c r="D195" s="77" t="s">
        <v>67</v>
      </c>
      <c r="E195" s="77">
        <v>10</v>
      </c>
      <c r="F195" s="78">
        <v>2875</v>
      </c>
      <c r="G195" s="79">
        <f t="shared" si="12"/>
        <v>28750</v>
      </c>
      <c r="H195" s="76"/>
      <c r="I195" s="471"/>
      <c r="J195" s="78">
        <f t="shared" si="13"/>
        <v>0</v>
      </c>
      <c r="K195" s="78"/>
      <c r="L195" s="77"/>
      <c r="M195" s="79">
        <f t="shared" si="14"/>
        <v>0</v>
      </c>
    </row>
    <row r="196" spans="1:13" ht="26.25" thickBot="1">
      <c r="A196" s="131">
        <v>4</v>
      </c>
      <c r="B196" s="132">
        <v>18</v>
      </c>
      <c r="C196" s="133" t="s">
        <v>222</v>
      </c>
      <c r="D196" s="132" t="s">
        <v>67</v>
      </c>
      <c r="E196" s="132">
        <v>1</v>
      </c>
      <c r="F196" s="190">
        <v>460</v>
      </c>
      <c r="G196" s="188">
        <f t="shared" si="12"/>
        <v>460</v>
      </c>
      <c r="H196" s="76"/>
      <c r="I196" s="471"/>
      <c r="J196" s="78">
        <f t="shared" si="13"/>
        <v>0</v>
      </c>
      <c r="K196" s="78"/>
      <c r="L196" s="132"/>
      <c r="M196" s="79">
        <f t="shared" si="14"/>
        <v>0</v>
      </c>
    </row>
    <row r="197" spans="1:13" ht="24.95" customHeight="1" thickTop="1" thickBot="1">
      <c r="A197" s="134"/>
      <c r="B197" s="115"/>
      <c r="C197" s="116" t="s">
        <v>223</v>
      </c>
      <c r="D197" s="144"/>
      <c r="E197" s="144"/>
      <c r="F197" s="149"/>
      <c r="G197" s="147">
        <f>SUM(G191:G196)</f>
        <v>117060</v>
      </c>
      <c r="H197" s="76"/>
      <c r="I197" s="485"/>
      <c r="J197" s="195"/>
      <c r="K197" s="196"/>
      <c r="L197" s="144"/>
      <c r="M197" s="229">
        <f>SUM(M191:M196)</f>
        <v>17414.599999999999</v>
      </c>
    </row>
    <row r="198" spans="1:13" ht="9.9499999999999993" customHeight="1" thickTop="1" thickBot="1">
      <c r="A198" s="15"/>
      <c r="B198" s="15"/>
      <c r="C198" s="16"/>
      <c r="D198" s="84"/>
      <c r="E198" s="84"/>
      <c r="F198" s="172"/>
      <c r="G198" s="173"/>
      <c r="H198" s="76"/>
      <c r="I198" s="576"/>
      <c r="J198" s="84"/>
      <c r="K198" s="172"/>
      <c r="L198" s="84"/>
      <c r="M198" s="173"/>
    </row>
    <row r="199" spans="1:13" ht="24.95" customHeight="1" thickTop="1" thickBot="1">
      <c r="A199" s="117"/>
      <c r="B199" s="118"/>
      <c r="C199" s="106" t="s">
        <v>177</v>
      </c>
      <c r="D199" s="191"/>
      <c r="E199" s="191"/>
      <c r="F199" s="194"/>
      <c r="G199" s="176">
        <f>G197+G188+G170+G154</f>
        <v>790131</v>
      </c>
      <c r="H199" s="76"/>
      <c r="I199" s="582"/>
      <c r="J199" s="191"/>
      <c r="K199" s="194"/>
      <c r="L199" s="191"/>
      <c r="M199" s="228">
        <f>M197+M188+M170+M154</f>
        <v>229622.72500000001</v>
      </c>
    </row>
    <row r="200" spans="1:13" ht="9.9499999999999993" customHeight="1" thickTop="1">
      <c r="A200" s="9"/>
      <c r="B200" s="9"/>
      <c r="C200" s="10"/>
      <c r="D200" s="177"/>
      <c r="E200" s="177"/>
      <c r="F200" s="178"/>
      <c r="G200" s="178"/>
      <c r="H200" s="182"/>
      <c r="I200" s="567"/>
      <c r="J200" s="177"/>
      <c r="K200" s="178"/>
      <c r="L200" s="177"/>
      <c r="M200" s="178"/>
    </row>
    <row r="201" spans="1:13" ht="25.5" customHeight="1">
      <c r="A201" s="8" t="s">
        <v>421</v>
      </c>
      <c r="B201" s="8"/>
      <c r="C201" s="8"/>
      <c r="D201" s="179"/>
      <c r="E201" s="179"/>
      <c r="F201" s="180"/>
      <c r="G201" s="180"/>
      <c r="H201" s="76"/>
      <c r="I201" s="578"/>
      <c r="J201" s="179"/>
      <c r="K201" s="180"/>
      <c r="L201" s="179"/>
      <c r="M201" s="180"/>
    </row>
    <row r="202" spans="1:13" ht="10.5" customHeight="1" thickBot="1">
      <c r="A202" s="3"/>
      <c r="B202" s="3"/>
      <c r="C202" s="3"/>
      <c r="D202" s="182"/>
      <c r="E202" s="183"/>
      <c r="F202" s="184"/>
      <c r="G202" s="184"/>
      <c r="H202" s="76"/>
      <c r="I202" s="579"/>
      <c r="J202" s="183"/>
      <c r="K202" s="184"/>
      <c r="L202" s="182"/>
      <c r="M202" s="184"/>
    </row>
    <row r="203" spans="1:13" ht="25.5" customHeight="1" thickTop="1">
      <c r="A203" s="107" t="s">
        <v>247</v>
      </c>
      <c r="B203" s="108"/>
      <c r="C203" s="108" t="s">
        <v>248</v>
      </c>
      <c r="D203" s="108" t="s">
        <v>245</v>
      </c>
      <c r="E203" s="108" t="s">
        <v>246</v>
      </c>
      <c r="F203" s="109" t="s">
        <v>249</v>
      </c>
      <c r="G203" s="110" t="s">
        <v>244</v>
      </c>
      <c r="H203" s="76"/>
      <c r="I203" s="580"/>
      <c r="J203" s="108"/>
      <c r="K203" s="109"/>
      <c r="L203" s="108"/>
      <c r="M203" s="110"/>
    </row>
    <row r="204" spans="1:13" ht="18.75" customHeight="1">
      <c r="A204" s="68"/>
      <c r="B204" s="69"/>
      <c r="C204" s="75" t="s">
        <v>224</v>
      </c>
      <c r="D204" s="91"/>
      <c r="E204" s="91"/>
      <c r="F204" s="92"/>
      <c r="G204" s="93"/>
      <c r="H204" s="76"/>
      <c r="I204" s="549"/>
      <c r="J204" s="91"/>
      <c r="K204" s="92"/>
      <c r="L204" s="91"/>
      <c r="M204" s="93"/>
    </row>
    <row r="205" spans="1:13" ht="76.5">
      <c r="A205" s="68">
        <v>1</v>
      </c>
      <c r="B205" s="69"/>
      <c r="C205" s="97" t="s">
        <v>520</v>
      </c>
      <c r="D205" s="91"/>
      <c r="E205" s="91"/>
      <c r="F205" s="92"/>
      <c r="G205" s="93"/>
      <c r="H205" s="76"/>
      <c r="I205" s="549"/>
      <c r="J205" s="91"/>
      <c r="K205" s="92"/>
      <c r="L205" s="91"/>
      <c r="M205" s="93"/>
    </row>
    <row r="206" spans="1:13">
      <c r="A206" s="120" t="s">
        <v>27</v>
      </c>
      <c r="B206" s="121" t="s">
        <v>780</v>
      </c>
      <c r="C206" s="126" t="s">
        <v>453</v>
      </c>
      <c r="D206" s="122" t="s">
        <v>552</v>
      </c>
      <c r="E206" s="123">
        <v>60</v>
      </c>
      <c r="F206" s="78">
        <v>960</v>
      </c>
      <c r="G206" s="79">
        <f t="shared" ref="G206:G211" si="15">F206*E206</f>
        <v>57600</v>
      </c>
      <c r="H206" s="222"/>
      <c r="I206" s="471">
        <v>67</v>
      </c>
      <c r="J206" s="78">
        <f t="shared" ref="J206:J211" si="16">K206-I206</f>
        <v>0</v>
      </c>
      <c r="K206" s="78">
        <v>67</v>
      </c>
      <c r="L206" s="446">
        <v>0.9</v>
      </c>
      <c r="M206" s="79">
        <f t="shared" ref="M206:M211" si="17">L206*K206*F206</f>
        <v>57888.000000000007</v>
      </c>
    </row>
    <row r="207" spans="1:13">
      <c r="A207" s="120" t="s">
        <v>28</v>
      </c>
      <c r="B207" s="121" t="s">
        <v>780</v>
      </c>
      <c r="C207" s="126" t="s">
        <v>454</v>
      </c>
      <c r="D207" s="122" t="s">
        <v>552</v>
      </c>
      <c r="E207" s="123">
        <v>185</v>
      </c>
      <c r="F207" s="78">
        <v>720</v>
      </c>
      <c r="G207" s="79">
        <f t="shared" si="15"/>
        <v>133200</v>
      </c>
      <c r="H207" s="222"/>
      <c r="I207" s="471">
        <v>174</v>
      </c>
      <c r="J207" s="78">
        <f t="shared" si="16"/>
        <v>0</v>
      </c>
      <c r="K207" s="78">
        <v>174</v>
      </c>
      <c r="L207" s="446">
        <v>0.9</v>
      </c>
      <c r="M207" s="79">
        <f t="shared" si="17"/>
        <v>112752</v>
      </c>
    </row>
    <row r="208" spans="1:13">
      <c r="A208" s="120" t="s">
        <v>29</v>
      </c>
      <c r="B208" s="121" t="s">
        <v>780</v>
      </c>
      <c r="C208" s="126" t="s">
        <v>455</v>
      </c>
      <c r="D208" s="122" t="s">
        <v>552</v>
      </c>
      <c r="E208" s="123">
        <v>45</v>
      </c>
      <c r="F208" s="78">
        <v>420</v>
      </c>
      <c r="G208" s="79">
        <f t="shared" si="15"/>
        <v>18900</v>
      </c>
      <c r="H208" s="222"/>
      <c r="I208" s="471"/>
      <c r="J208" s="78">
        <f t="shared" si="16"/>
        <v>45</v>
      </c>
      <c r="K208" s="78">
        <v>45</v>
      </c>
      <c r="L208" s="446">
        <v>0.3</v>
      </c>
      <c r="M208" s="79">
        <f>L208*K208*F208</f>
        <v>5670</v>
      </c>
    </row>
    <row r="209" spans="1:17">
      <c r="A209" s="120" t="s">
        <v>45</v>
      </c>
      <c r="B209" s="121" t="s">
        <v>780</v>
      </c>
      <c r="C209" s="126" t="s">
        <v>456</v>
      </c>
      <c r="D209" s="122" t="s">
        <v>552</v>
      </c>
      <c r="E209" s="123">
        <v>50</v>
      </c>
      <c r="F209" s="78">
        <v>240</v>
      </c>
      <c r="G209" s="79">
        <f t="shared" si="15"/>
        <v>12000</v>
      </c>
      <c r="H209" s="222"/>
      <c r="I209" s="471">
        <v>23</v>
      </c>
      <c r="J209" s="78">
        <f t="shared" si="16"/>
        <v>0</v>
      </c>
      <c r="K209" s="78">
        <v>23</v>
      </c>
      <c r="L209" s="446">
        <v>0.3</v>
      </c>
      <c r="M209" s="79">
        <f t="shared" si="17"/>
        <v>1655.9999999999998</v>
      </c>
    </row>
    <row r="210" spans="1:17">
      <c r="A210" s="120" t="s">
        <v>47</v>
      </c>
      <c r="B210" s="121" t="s">
        <v>780</v>
      </c>
      <c r="C210" s="126" t="s">
        <v>457</v>
      </c>
      <c r="D210" s="122" t="s">
        <v>552</v>
      </c>
      <c r="E210" s="123">
        <v>120</v>
      </c>
      <c r="F210" s="78">
        <v>180</v>
      </c>
      <c r="G210" s="79">
        <f t="shared" si="15"/>
        <v>21600</v>
      </c>
      <c r="H210" s="222"/>
      <c r="I210" s="471">
        <v>100</v>
      </c>
      <c r="J210" s="78">
        <f t="shared" si="16"/>
        <v>0</v>
      </c>
      <c r="K210" s="78">
        <v>100</v>
      </c>
      <c r="L210" s="446">
        <v>0.3</v>
      </c>
      <c r="M210" s="79">
        <f t="shared" si="17"/>
        <v>5400</v>
      </c>
    </row>
    <row r="211" spans="1:17" ht="16.5" thickBot="1">
      <c r="A211" s="127" t="s">
        <v>589</v>
      </c>
      <c r="B211" s="128" t="s">
        <v>780</v>
      </c>
      <c r="C211" s="135" t="s">
        <v>458</v>
      </c>
      <c r="D211" s="197" t="s">
        <v>552</v>
      </c>
      <c r="E211" s="198">
        <v>60</v>
      </c>
      <c r="F211" s="82">
        <v>96</v>
      </c>
      <c r="G211" s="83">
        <f t="shared" si="15"/>
        <v>5760</v>
      </c>
      <c r="H211" s="222"/>
      <c r="I211" s="584">
        <v>50</v>
      </c>
      <c r="J211" s="190">
        <f t="shared" si="16"/>
        <v>0</v>
      </c>
      <c r="K211" s="190">
        <v>50</v>
      </c>
      <c r="L211" s="447">
        <v>0.3</v>
      </c>
      <c r="M211" s="79">
        <f t="shared" si="17"/>
        <v>1440</v>
      </c>
    </row>
    <row r="212" spans="1:17" ht="24.95" customHeight="1" thickTop="1" thickBot="1">
      <c r="A212" s="74"/>
      <c r="B212" s="15"/>
      <c r="C212" s="16" t="s">
        <v>521</v>
      </c>
      <c r="D212" s="84"/>
      <c r="E212" s="84"/>
      <c r="F212" s="85"/>
      <c r="G212" s="86">
        <f>SUM(G206:G211)</f>
        <v>249060</v>
      </c>
      <c r="H212" s="76"/>
      <c r="I212" s="587"/>
      <c r="J212" s="144"/>
      <c r="K212" s="146"/>
      <c r="L212" s="457"/>
      <c r="M212" s="227">
        <f>SUM(M206:M211)</f>
        <v>184806</v>
      </c>
      <c r="Q212" s="640">
        <f>M212+'E2'!M211+'E3'!M213+'E4'!M211+'E5'!M211+'E6'!M212</f>
        <v>1016886</v>
      </c>
    </row>
    <row r="213" spans="1:17" ht="18.75" customHeight="1" thickTop="1">
      <c r="A213" s="66"/>
      <c r="B213" s="67"/>
      <c r="C213" s="96" t="s">
        <v>727</v>
      </c>
      <c r="D213" s="88"/>
      <c r="E213" s="88"/>
      <c r="F213" s="89"/>
      <c r="G213" s="90"/>
      <c r="H213" s="76"/>
      <c r="I213" s="575"/>
      <c r="J213" s="88"/>
      <c r="K213" s="89"/>
      <c r="L213" s="88"/>
      <c r="M213" s="90"/>
    </row>
    <row r="214" spans="1:17" ht="51">
      <c r="A214" s="68">
        <v>2</v>
      </c>
      <c r="B214" s="69"/>
      <c r="C214" s="97" t="s">
        <v>485</v>
      </c>
      <c r="D214" s="77"/>
      <c r="E214" s="77"/>
      <c r="F214" s="78"/>
      <c r="G214" s="79"/>
      <c r="H214" s="76"/>
      <c r="I214" s="471"/>
      <c r="J214" s="77"/>
      <c r="K214" s="78"/>
      <c r="L214" s="77"/>
      <c r="M214" s="79"/>
    </row>
    <row r="215" spans="1:17">
      <c r="A215" s="120" t="s">
        <v>817</v>
      </c>
      <c r="B215" s="121" t="s">
        <v>780</v>
      </c>
      <c r="C215" s="126" t="s">
        <v>522</v>
      </c>
      <c r="D215" s="122" t="s">
        <v>523</v>
      </c>
      <c r="E215" s="123">
        <v>845</v>
      </c>
      <c r="F215" s="78">
        <v>156</v>
      </c>
      <c r="G215" s="79">
        <f>F215*E215</f>
        <v>131820</v>
      </c>
      <c r="H215" s="76"/>
      <c r="I215" s="471">
        <v>460</v>
      </c>
      <c r="J215" s="78">
        <f>K215-I215</f>
        <v>0</v>
      </c>
      <c r="K215" s="78">
        <v>460</v>
      </c>
      <c r="L215" s="446">
        <v>0.3</v>
      </c>
      <c r="M215" s="79">
        <f>L215*K215*F215</f>
        <v>21528</v>
      </c>
    </row>
    <row r="216" spans="1:17">
      <c r="A216" s="120" t="s">
        <v>818</v>
      </c>
      <c r="B216" s="121" t="s">
        <v>780</v>
      </c>
      <c r="C216" s="126" t="s">
        <v>524</v>
      </c>
      <c r="D216" s="122" t="s">
        <v>523</v>
      </c>
      <c r="E216" s="123">
        <v>139</v>
      </c>
      <c r="F216" s="78">
        <v>180</v>
      </c>
      <c r="G216" s="79">
        <f>F216*E216</f>
        <v>25020</v>
      </c>
      <c r="H216" s="76"/>
      <c r="I216" s="471">
        <v>74</v>
      </c>
      <c r="J216" s="78">
        <f>K216-I216</f>
        <v>0</v>
      </c>
      <c r="K216" s="78">
        <v>74</v>
      </c>
      <c r="L216" s="446">
        <v>0.3</v>
      </c>
      <c r="M216" s="79">
        <f>L216*K216*F216</f>
        <v>3996</v>
      </c>
    </row>
    <row r="217" spans="1:17">
      <c r="A217" s="120" t="s">
        <v>819</v>
      </c>
      <c r="B217" s="121" t="s">
        <v>780</v>
      </c>
      <c r="C217" s="126" t="s">
        <v>525</v>
      </c>
      <c r="D217" s="122" t="s">
        <v>523</v>
      </c>
      <c r="E217" s="123">
        <v>23</v>
      </c>
      <c r="F217" s="78">
        <v>186</v>
      </c>
      <c r="G217" s="79">
        <f>F217*E217</f>
        <v>4278</v>
      </c>
      <c r="H217" s="76"/>
      <c r="I217" s="471">
        <v>14</v>
      </c>
      <c r="J217" s="78">
        <f>K217-I217</f>
        <v>0</v>
      </c>
      <c r="K217" s="78">
        <v>14</v>
      </c>
      <c r="L217" s="446">
        <v>0.3</v>
      </c>
      <c r="M217" s="79">
        <f>L217*K217*F217</f>
        <v>781.2</v>
      </c>
    </row>
    <row r="218" spans="1:17" ht="16.5" thickBot="1">
      <c r="A218" s="127" t="s">
        <v>594</v>
      </c>
      <c r="B218" s="128" t="s">
        <v>780</v>
      </c>
      <c r="C218" s="136" t="s">
        <v>725</v>
      </c>
      <c r="D218" s="199" t="s">
        <v>523</v>
      </c>
      <c r="E218" s="198">
        <v>46</v>
      </c>
      <c r="F218" s="82">
        <v>192</v>
      </c>
      <c r="G218" s="83">
        <f>F218*E218</f>
        <v>8832</v>
      </c>
      <c r="H218" s="76"/>
      <c r="I218" s="234">
        <v>28</v>
      </c>
      <c r="J218" s="82">
        <f>K218-I218</f>
        <v>0</v>
      </c>
      <c r="K218" s="82">
        <v>28</v>
      </c>
      <c r="L218" s="447">
        <v>0.3</v>
      </c>
      <c r="M218" s="188">
        <f>L218*K218*F218</f>
        <v>1612.8000000000002</v>
      </c>
    </row>
    <row r="219" spans="1:17" ht="24.95" customHeight="1" thickTop="1" thickBot="1">
      <c r="A219" s="74"/>
      <c r="B219" s="15"/>
      <c r="C219" s="16" t="s">
        <v>726</v>
      </c>
      <c r="D219" s="84"/>
      <c r="E219" s="84"/>
      <c r="F219" s="85"/>
      <c r="G219" s="86">
        <f>SUM(G215:G218)</f>
        <v>169950</v>
      </c>
      <c r="H219" s="76"/>
      <c r="I219" s="573"/>
      <c r="J219" s="84"/>
      <c r="K219" s="85"/>
      <c r="L219" s="144"/>
      <c r="M219" s="227">
        <f>SUM(M215:M218)</f>
        <v>27918</v>
      </c>
    </row>
    <row r="220" spans="1:17" ht="18.75" customHeight="1" thickTop="1">
      <c r="A220" s="66"/>
      <c r="B220" s="67"/>
      <c r="C220" s="96" t="s">
        <v>777</v>
      </c>
      <c r="D220" s="88"/>
      <c r="E220" s="88"/>
      <c r="F220" s="89"/>
      <c r="G220" s="90"/>
      <c r="H220" s="76"/>
      <c r="I220" s="575"/>
      <c r="J220" s="88"/>
      <c r="K220" s="89"/>
      <c r="L220" s="88"/>
      <c r="M220" s="90"/>
    </row>
    <row r="221" spans="1:17" ht="51">
      <c r="A221" s="68">
        <v>3</v>
      </c>
      <c r="B221" s="69"/>
      <c r="C221" s="97" t="s">
        <v>768</v>
      </c>
      <c r="D221" s="77"/>
      <c r="E221" s="77"/>
      <c r="F221" s="78"/>
      <c r="G221" s="79"/>
      <c r="H221" s="76"/>
      <c r="I221" s="471"/>
      <c r="J221" s="77"/>
      <c r="K221" s="78"/>
      <c r="L221" s="77"/>
      <c r="M221" s="79"/>
    </row>
    <row r="222" spans="1:17">
      <c r="A222" s="120" t="s">
        <v>575</v>
      </c>
      <c r="B222" s="121" t="s">
        <v>780</v>
      </c>
      <c r="C222" s="126" t="s">
        <v>769</v>
      </c>
      <c r="D222" s="122" t="s">
        <v>523</v>
      </c>
      <c r="E222" s="123">
        <v>93</v>
      </c>
      <c r="F222" s="78">
        <v>384</v>
      </c>
      <c r="G222" s="79">
        <f>F222*E222</f>
        <v>35712</v>
      </c>
      <c r="H222" s="76"/>
      <c r="I222" s="471">
        <v>70</v>
      </c>
      <c r="J222" s="78">
        <f>K222-I222</f>
        <v>0</v>
      </c>
      <c r="K222" s="78">
        <v>70</v>
      </c>
      <c r="L222" s="446">
        <v>0.3</v>
      </c>
      <c r="M222" s="79">
        <f>L222*K222*F222</f>
        <v>8064</v>
      </c>
    </row>
    <row r="223" spans="1:17">
      <c r="A223" s="120" t="s">
        <v>770</v>
      </c>
      <c r="B223" s="121" t="s">
        <v>780</v>
      </c>
      <c r="C223" s="126" t="s">
        <v>771</v>
      </c>
      <c r="D223" s="122" t="s">
        <v>523</v>
      </c>
      <c r="E223" s="123">
        <v>157</v>
      </c>
      <c r="F223" s="78">
        <v>540</v>
      </c>
      <c r="G223" s="79">
        <f>F223*E223</f>
        <v>84780</v>
      </c>
      <c r="H223" s="76"/>
      <c r="I223" s="471">
        <v>82</v>
      </c>
      <c r="J223" s="78">
        <f>K223-I223</f>
        <v>0</v>
      </c>
      <c r="K223" s="78">
        <v>82</v>
      </c>
      <c r="L223" s="446">
        <v>0.3</v>
      </c>
      <c r="M223" s="79">
        <f>L223*K223*F223</f>
        <v>13283.999999999998</v>
      </c>
    </row>
    <row r="224" spans="1:17">
      <c r="A224" s="120" t="s">
        <v>772</v>
      </c>
      <c r="B224" s="121" t="s">
        <v>780</v>
      </c>
      <c r="C224" s="137" t="s">
        <v>773</v>
      </c>
      <c r="D224" s="122" t="s">
        <v>523</v>
      </c>
      <c r="E224" s="123">
        <v>1</v>
      </c>
      <c r="F224" s="78">
        <v>780</v>
      </c>
      <c r="G224" s="79">
        <f>F224*E224</f>
        <v>780</v>
      </c>
      <c r="H224" s="76"/>
      <c r="I224" s="471"/>
      <c r="J224" s="78">
        <f>K224-I224</f>
        <v>0</v>
      </c>
      <c r="K224" s="78"/>
      <c r="L224" s="446">
        <v>0</v>
      </c>
      <c r="M224" s="79">
        <f>L224*K224*F224</f>
        <v>0</v>
      </c>
    </row>
    <row r="225" spans="1:13" ht="16.5" thickBot="1">
      <c r="A225" s="127" t="s">
        <v>774</v>
      </c>
      <c r="B225" s="128" t="s">
        <v>780</v>
      </c>
      <c r="C225" s="136" t="s">
        <v>775</v>
      </c>
      <c r="D225" s="199" t="s">
        <v>523</v>
      </c>
      <c r="E225" s="198">
        <v>2</v>
      </c>
      <c r="F225" s="82">
        <v>3600</v>
      </c>
      <c r="G225" s="83">
        <f>F225*E225</f>
        <v>7200</v>
      </c>
      <c r="H225" s="76"/>
      <c r="I225" s="234"/>
      <c r="J225" s="82">
        <f>K225-I225</f>
        <v>0</v>
      </c>
      <c r="K225" s="82"/>
      <c r="L225" s="447">
        <v>0</v>
      </c>
      <c r="M225" s="188">
        <f>L225*K225*F225</f>
        <v>0</v>
      </c>
    </row>
    <row r="226" spans="1:13" ht="24.95" customHeight="1" thickTop="1" thickBot="1">
      <c r="A226" s="74"/>
      <c r="B226" s="15"/>
      <c r="C226" s="16" t="s">
        <v>776</v>
      </c>
      <c r="D226" s="84"/>
      <c r="E226" s="84"/>
      <c r="F226" s="85"/>
      <c r="G226" s="86">
        <f>SUM(G222:G225)</f>
        <v>128472</v>
      </c>
      <c r="H226" s="76"/>
      <c r="I226" s="573"/>
      <c r="J226" s="84"/>
      <c r="K226" s="85"/>
      <c r="L226" s="456"/>
      <c r="M226" s="227">
        <f>SUM(M222:M225)</f>
        <v>21348</v>
      </c>
    </row>
    <row r="227" spans="1:13" ht="18.75" customHeight="1" thickTop="1">
      <c r="A227" s="66"/>
      <c r="B227" s="67"/>
      <c r="C227" s="96" t="s">
        <v>778</v>
      </c>
      <c r="D227" s="88"/>
      <c r="E227" s="88"/>
      <c r="F227" s="89"/>
      <c r="G227" s="90"/>
      <c r="H227" s="76"/>
      <c r="I227" s="575"/>
      <c r="J227" s="88"/>
      <c r="K227" s="89"/>
      <c r="L227" s="88"/>
      <c r="M227" s="90"/>
    </row>
    <row r="228" spans="1:13" ht="63.75">
      <c r="A228" s="68">
        <v>4</v>
      </c>
      <c r="B228" s="69"/>
      <c r="C228" s="97" t="s">
        <v>781</v>
      </c>
      <c r="D228" s="77"/>
      <c r="E228" s="77"/>
      <c r="F228" s="78"/>
      <c r="G228" s="79"/>
      <c r="H228" s="76"/>
      <c r="I228" s="471"/>
      <c r="J228" s="77"/>
      <c r="K228" s="78"/>
      <c r="L228" s="77"/>
      <c r="M228" s="79"/>
    </row>
    <row r="229" spans="1:13" ht="25.5">
      <c r="A229" s="120" t="s">
        <v>577</v>
      </c>
      <c r="B229" s="121" t="s">
        <v>780</v>
      </c>
      <c r="C229" s="126" t="s">
        <v>782</v>
      </c>
      <c r="D229" s="122" t="s">
        <v>523</v>
      </c>
      <c r="E229" s="123">
        <v>242</v>
      </c>
      <c r="F229" s="78">
        <v>144</v>
      </c>
      <c r="G229" s="79">
        <f t="shared" ref="G229:G236" si="18">F229*E229</f>
        <v>34848</v>
      </c>
      <c r="H229" s="76"/>
      <c r="I229" s="471">
        <v>136</v>
      </c>
      <c r="J229" s="78">
        <f t="shared" ref="J229:J236" si="19">K229-I229</f>
        <v>0</v>
      </c>
      <c r="K229" s="78">
        <v>136</v>
      </c>
      <c r="L229" s="446">
        <v>0.3</v>
      </c>
      <c r="M229" s="79">
        <f t="shared" ref="M229:M236" si="20">L229*K229*F229</f>
        <v>5875.2</v>
      </c>
    </row>
    <row r="230" spans="1:13">
      <c r="A230" s="120" t="s">
        <v>783</v>
      </c>
      <c r="B230" s="121" t="s">
        <v>780</v>
      </c>
      <c r="C230" s="126" t="s">
        <v>488</v>
      </c>
      <c r="D230" s="122" t="s">
        <v>523</v>
      </c>
      <c r="E230" s="123">
        <v>164</v>
      </c>
      <c r="F230" s="78">
        <v>156</v>
      </c>
      <c r="G230" s="79">
        <f t="shared" si="18"/>
        <v>25584</v>
      </c>
      <c r="H230" s="76"/>
      <c r="I230" s="471">
        <v>116</v>
      </c>
      <c r="J230" s="78">
        <f t="shared" si="19"/>
        <v>0</v>
      </c>
      <c r="K230" s="78">
        <v>116</v>
      </c>
      <c r="L230" s="446">
        <v>0.3</v>
      </c>
      <c r="M230" s="79">
        <f t="shared" si="20"/>
        <v>5428.7999999999993</v>
      </c>
    </row>
    <row r="231" spans="1:13">
      <c r="A231" s="120" t="s">
        <v>784</v>
      </c>
      <c r="B231" s="121" t="s">
        <v>780</v>
      </c>
      <c r="C231" s="126" t="s">
        <v>215</v>
      </c>
      <c r="D231" s="122" t="s">
        <v>523</v>
      </c>
      <c r="E231" s="123">
        <v>3</v>
      </c>
      <c r="F231" s="78">
        <v>216</v>
      </c>
      <c r="G231" s="79">
        <f t="shared" si="18"/>
        <v>648</v>
      </c>
      <c r="H231" s="76"/>
      <c r="I231" s="471">
        <v>16</v>
      </c>
      <c r="J231" s="78">
        <f t="shared" si="19"/>
        <v>0</v>
      </c>
      <c r="K231" s="78">
        <v>16</v>
      </c>
      <c r="L231" s="446">
        <v>0.3</v>
      </c>
      <c r="M231" s="79">
        <f t="shared" si="20"/>
        <v>1036.8</v>
      </c>
    </row>
    <row r="232" spans="1:13">
      <c r="A232" s="120" t="s">
        <v>785</v>
      </c>
      <c r="B232" s="121" t="s">
        <v>780</v>
      </c>
      <c r="C232" s="126" t="s">
        <v>786</v>
      </c>
      <c r="D232" s="122" t="s">
        <v>523</v>
      </c>
      <c r="E232" s="123">
        <v>48</v>
      </c>
      <c r="F232" s="78">
        <v>216</v>
      </c>
      <c r="G232" s="79">
        <f t="shared" si="18"/>
        <v>10368</v>
      </c>
      <c r="H232" s="76"/>
      <c r="I232" s="471">
        <v>36</v>
      </c>
      <c r="J232" s="78">
        <f t="shared" si="19"/>
        <v>0</v>
      </c>
      <c r="K232" s="78">
        <v>36</v>
      </c>
      <c r="L232" s="446">
        <v>0.3</v>
      </c>
      <c r="M232" s="79">
        <f t="shared" si="20"/>
        <v>2332.7999999999997</v>
      </c>
    </row>
    <row r="233" spans="1:13">
      <c r="A233" s="120" t="s">
        <v>787</v>
      </c>
      <c r="B233" s="121" t="s">
        <v>780</v>
      </c>
      <c r="C233" s="126" t="s">
        <v>788</v>
      </c>
      <c r="D233" s="122" t="s">
        <v>523</v>
      </c>
      <c r="E233" s="123">
        <v>23</v>
      </c>
      <c r="F233" s="78">
        <v>156</v>
      </c>
      <c r="G233" s="79">
        <f t="shared" si="18"/>
        <v>3588</v>
      </c>
      <c r="H233" s="76"/>
      <c r="I233" s="471">
        <v>14</v>
      </c>
      <c r="J233" s="78">
        <f t="shared" si="19"/>
        <v>0</v>
      </c>
      <c r="K233" s="78">
        <v>14</v>
      </c>
      <c r="L233" s="446">
        <v>0.3</v>
      </c>
      <c r="M233" s="79">
        <f t="shared" si="20"/>
        <v>655.20000000000005</v>
      </c>
    </row>
    <row r="234" spans="1:13">
      <c r="A234" s="120" t="s">
        <v>789</v>
      </c>
      <c r="B234" s="121" t="s">
        <v>780</v>
      </c>
      <c r="C234" s="126" t="s">
        <v>790</v>
      </c>
      <c r="D234" s="122" t="s">
        <v>523</v>
      </c>
      <c r="E234" s="123">
        <v>38</v>
      </c>
      <c r="F234" s="78">
        <v>162</v>
      </c>
      <c r="G234" s="79">
        <f t="shared" si="18"/>
        <v>6156</v>
      </c>
      <c r="H234" s="76"/>
      <c r="I234" s="471">
        <v>18</v>
      </c>
      <c r="J234" s="78">
        <f t="shared" si="19"/>
        <v>0</v>
      </c>
      <c r="K234" s="78">
        <v>18</v>
      </c>
      <c r="L234" s="446">
        <v>0.3</v>
      </c>
      <c r="M234" s="79">
        <f t="shared" si="20"/>
        <v>874.8</v>
      </c>
    </row>
    <row r="235" spans="1:13" ht="25.5">
      <c r="A235" s="120" t="s">
        <v>791</v>
      </c>
      <c r="B235" s="121" t="s">
        <v>780</v>
      </c>
      <c r="C235" s="126" t="s">
        <v>489</v>
      </c>
      <c r="D235" s="122" t="s">
        <v>523</v>
      </c>
      <c r="E235" s="123">
        <v>6</v>
      </c>
      <c r="F235" s="78">
        <v>720</v>
      </c>
      <c r="G235" s="79">
        <f t="shared" si="18"/>
        <v>4320</v>
      </c>
      <c r="H235" s="76"/>
      <c r="I235" s="471"/>
      <c r="J235" s="78">
        <f t="shared" si="19"/>
        <v>0</v>
      </c>
      <c r="K235" s="78"/>
      <c r="L235" s="122"/>
      <c r="M235" s="79">
        <f t="shared" si="20"/>
        <v>0</v>
      </c>
    </row>
    <row r="236" spans="1:13" ht="26.25" thickBot="1">
      <c r="A236" s="127" t="s">
        <v>792</v>
      </c>
      <c r="B236" s="128" t="s">
        <v>780</v>
      </c>
      <c r="C236" s="136" t="s">
        <v>793</v>
      </c>
      <c r="D236" s="199" t="s">
        <v>523</v>
      </c>
      <c r="E236" s="198">
        <v>2</v>
      </c>
      <c r="F236" s="82">
        <v>180</v>
      </c>
      <c r="G236" s="83">
        <f t="shared" si="18"/>
        <v>360</v>
      </c>
      <c r="H236" s="76"/>
      <c r="I236" s="234"/>
      <c r="J236" s="82">
        <f t="shared" si="19"/>
        <v>0</v>
      </c>
      <c r="K236" s="82"/>
      <c r="L236" s="199"/>
      <c r="M236" s="79">
        <f t="shared" si="20"/>
        <v>0</v>
      </c>
    </row>
    <row r="237" spans="1:13" ht="24.95" customHeight="1" thickTop="1" thickBot="1">
      <c r="A237" s="74"/>
      <c r="B237" s="15"/>
      <c r="C237" s="16" t="s">
        <v>794</v>
      </c>
      <c r="D237" s="84"/>
      <c r="E237" s="84"/>
      <c r="F237" s="85"/>
      <c r="G237" s="86">
        <f>SUM(G229:G236)</f>
        <v>85872</v>
      </c>
      <c r="H237" s="76"/>
      <c r="I237" s="573"/>
      <c r="J237" s="84"/>
      <c r="K237" s="85"/>
      <c r="L237" s="84"/>
      <c r="M237" s="227">
        <f>SUM(M229:M236)</f>
        <v>16203.599999999999</v>
      </c>
    </row>
    <row r="238" spans="1:13" ht="18.75" customHeight="1" thickTop="1" thickBot="1">
      <c r="A238" s="66"/>
      <c r="B238" s="67"/>
      <c r="C238" s="96" t="s">
        <v>795</v>
      </c>
      <c r="D238" s="88"/>
      <c r="E238" s="88"/>
      <c r="F238" s="200"/>
      <c r="G238" s="90"/>
      <c r="H238" s="76"/>
      <c r="I238" s="575"/>
      <c r="J238" s="88"/>
      <c r="K238" s="89"/>
      <c r="L238" s="88"/>
      <c r="M238" s="90"/>
    </row>
    <row r="239" spans="1:13" ht="52.5" thickTop="1" thickBot="1">
      <c r="A239" s="68">
        <v>5</v>
      </c>
      <c r="B239" s="69"/>
      <c r="C239" s="97" t="s">
        <v>796</v>
      </c>
      <c r="D239" s="77"/>
      <c r="E239" s="201"/>
      <c r="F239" s="202"/>
      <c r="G239" s="203"/>
      <c r="H239" s="76"/>
      <c r="I239" s="471"/>
      <c r="J239" s="77"/>
      <c r="K239" s="78"/>
      <c r="L239" s="201"/>
      <c r="M239" s="79"/>
    </row>
    <row r="240" spans="1:13" ht="17.25" thickTop="1" thickBot="1">
      <c r="A240" s="127" t="s">
        <v>47</v>
      </c>
      <c r="B240" s="128" t="s">
        <v>780</v>
      </c>
      <c r="C240" s="136" t="s">
        <v>797</v>
      </c>
      <c r="D240" s="199" t="s">
        <v>523</v>
      </c>
      <c r="E240" s="198">
        <v>23</v>
      </c>
      <c r="F240" s="204">
        <v>180</v>
      </c>
      <c r="G240" s="83">
        <f>F240*E240</f>
        <v>4140</v>
      </c>
      <c r="H240" s="76"/>
      <c r="I240" s="234">
        <v>14</v>
      </c>
      <c r="J240" s="82">
        <f>K240-I240</f>
        <v>0</v>
      </c>
      <c r="K240" s="82">
        <v>14</v>
      </c>
      <c r="L240" s="446">
        <v>0.3</v>
      </c>
      <c r="M240" s="79">
        <f>L240*K240*F240</f>
        <v>756</v>
      </c>
    </row>
    <row r="241" spans="1:13" ht="24.95" customHeight="1" thickTop="1" thickBot="1">
      <c r="A241" s="74"/>
      <c r="B241" s="15"/>
      <c r="C241" s="16" t="s">
        <v>798</v>
      </c>
      <c r="D241" s="84"/>
      <c r="E241" s="84"/>
      <c r="F241" s="85"/>
      <c r="G241" s="86">
        <f>SUM(G240)</f>
        <v>4140</v>
      </c>
      <c r="H241" s="76"/>
      <c r="I241" s="573"/>
      <c r="J241" s="84"/>
      <c r="K241" s="85"/>
      <c r="L241" s="84"/>
      <c r="M241" s="227">
        <f>SUM(M240)</f>
        <v>756</v>
      </c>
    </row>
    <row r="242" spans="1:13" ht="18.75" customHeight="1" thickTop="1">
      <c r="A242" s="66"/>
      <c r="B242" s="67"/>
      <c r="C242" s="96" t="s">
        <v>799</v>
      </c>
      <c r="D242" s="88"/>
      <c r="E242" s="88"/>
      <c r="F242" s="89"/>
      <c r="G242" s="90"/>
      <c r="H242" s="76"/>
      <c r="I242" s="575"/>
      <c r="J242" s="88"/>
      <c r="K242" s="89"/>
      <c r="L242" s="88"/>
      <c r="M242" s="90"/>
    </row>
    <row r="243" spans="1:13" ht="51">
      <c r="A243" s="68">
        <v>6</v>
      </c>
      <c r="B243" s="69"/>
      <c r="C243" s="97" t="s">
        <v>256</v>
      </c>
      <c r="D243" s="77"/>
      <c r="E243" s="77"/>
      <c r="F243" s="78"/>
      <c r="G243" s="79"/>
      <c r="H243" s="76"/>
      <c r="I243" s="471"/>
      <c r="J243" s="77"/>
      <c r="K243" s="78"/>
      <c r="L243" s="77"/>
      <c r="M243" s="79"/>
    </row>
    <row r="244" spans="1:13">
      <c r="A244" s="120" t="s">
        <v>589</v>
      </c>
      <c r="B244" s="121" t="s">
        <v>780</v>
      </c>
      <c r="C244" s="126" t="s">
        <v>257</v>
      </c>
      <c r="D244" s="122" t="s">
        <v>523</v>
      </c>
      <c r="E244" s="123">
        <v>1</v>
      </c>
      <c r="F244" s="78">
        <v>4800</v>
      </c>
      <c r="G244" s="79">
        <f t="shared" ref="G244:G259" si="21">F244*E244</f>
        <v>4800</v>
      </c>
      <c r="H244" s="222"/>
      <c r="I244" s="471"/>
      <c r="J244" s="78">
        <f t="shared" ref="J244:J263" si="22">K244-I244</f>
        <v>0</v>
      </c>
      <c r="K244" s="78"/>
      <c r="L244" s="122"/>
      <c r="M244" s="79">
        <f t="shared" ref="M244:M263" si="23">L244*K244*F244</f>
        <v>0</v>
      </c>
    </row>
    <row r="245" spans="1:13">
      <c r="A245" s="120" t="s">
        <v>258</v>
      </c>
      <c r="B245" s="121" t="s">
        <v>780</v>
      </c>
      <c r="C245" s="126" t="s">
        <v>259</v>
      </c>
      <c r="D245" s="122" t="s">
        <v>523</v>
      </c>
      <c r="E245" s="123">
        <v>1</v>
      </c>
      <c r="F245" s="78">
        <v>6000</v>
      </c>
      <c r="G245" s="79">
        <f t="shared" si="21"/>
        <v>6000</v>
      </c>
      <c r="H245" s="222"/>
      <c r="I245" s="471"/>
      <c r="J245" s="78">
        <f t="shared" si="22"/>
        <v>0</v>
      </c>
      <c r="K245" s="78"/>
      <c r="L245" s="122"/>
      <c r="M245" s="79">
        <f t="shared" si="23"/>
        <v>0</v>
      </c>
    </row>
    <row r="246" spans="1:13">
      <c r="A246" s="120" t="s">
        <v>260</v>
      </c>
      <c r="B246" s="121" t="s">
        <v>780</v>
      </c>
      <c r="C246" s="126" t="s">
        <v>261</v>
      </c>
      <c r="D246" s="122" t="s">
        <v>523</v>
      </c>
      <c r="E246" s="123">
        <v>1</v>
      </c>
      <c r="F246" s="78">
        <v>7200</v>
      </c>
      <c r="G246" s="79">
        <f t="shared" si="21"/>
        <v>7200</v>
      </c>
      <c r="H246" s="222"/>
      <c r="I246" s="471"/>
      <c r="J246" s="78">
        <f t="shared" si="22"/>
        <v>0</v>
      </c>
      <c r="K246" s="78"/>
      <c r="L246" s="122"/>
      <c r="M246" s="79">
        <f t="shared" si="23"/>
        <v>0</v>
      </c>
    </row>
    <row r="247" spans="1:13">
      <c r="A247" s="120" t="s">
        <v>789</v>
      </c>
      <c r="B247" s="121" t="s">
        <v>780</v>
      </c>
      <c r="C247" s="126" t="s">
        <v>262</v>
      </c>
      <c r="D247" s="122" t="s">
        <v>523</v>
      </c>
      <c r="E247" s="123">
        <v>6</v>
      </c>
      <c r="F247" s="78">
        <v>7800</v>
      </c>
      <c r="G247" s="79">
        <f t="shared" si="21"/>
        <v>46800</v>
      </c>
      <c r="H247" s="222"/>
      <c r="I247" s="471">
        <v>6</v>
      </c>
      <c r="J247" s="78">
        <f t="shared" si="22"/>
        <v>0</v>
      </c>
      <c r="K247" s="78">
        <v>6</v>
      </c>
      <c r="L247" s="446">
        <v>0.2</v>
      </c>
      <c r="M247" s="79">
        <f t="shared" si="23"/>
        <v>9360.0000000000018</v>
      </c>
    </row>
    <row r="248" spans="1:13">
      <c r="A248" s="120" t="s">
        <v>263</v>
      </c>
      <c r="B248" s="121" t="s">
        <v>780</v>
      </c>
      <c r="C248" s="126" t="s">
        <v>264</v>
      </c>
      <c r="D248" s="122" t="s">
        <v>523</v>
      </c>
      <c r="E248" s="123">
        <v>4</v>
      </c>
      <c r="F248" s="78">
        <v>7800</v>
      </c>
      <c r="G248" s="79">
        <f t="shared" si="21"/>
        <v>31200</v>
      </c>
      <c r="H248" s="222"/>
      <c r="I248" s="471">
        <v>1</v>
      </c>
      <c r="J248" s="78">
        <f t="shared" si="22"/>
        <v>0</v>
      </c>
      <c r="K248" s="78">
        <v>1</v>
      </c>
      <c r="L248" s="446">
        <v>0.2</v>
      </c>
      <c r="M248" s="79">
        <f t="shared" si="23"/>
        <v>1560</v>
      </c>
    </row>
    <row r="249" spans="1:13">
      <c r="A249" s="120" t="s">
        <v>265</v>
      </c>
      <c r="B249" s="121" t="s">
        <v>780</v>
      </c>
      <c r="C249" s="126" t="s">
        <v>266</v>
      </c>
      <c r="D249" s="122" t="s">
        <v>523</v>
      </c>
      <c r="E249" s="123">
        <v>8</v>
      </c>
      <c r="F249" s="78">
        <v>7200</v>
      </c>
      <c r="G249" s="79">
        <f t="shared" si="21"/>
        <v>57600</v>
      </c>
      <c r="H249" s="222"/>
      <c r="I249" s="471">
        <v>6</v>
      </c>
      <c r="J249" s="78">
        <f t="shared" si="22"/>
        <v>0</v>
      </c>
      <c r="K249" s="78">
        <v>6</v>
      </c>
      <c r="L249" s="446">
        <v>0.2</v>
      </c>
      <c r="M249" s="79">
        <f t="shared" si="23"/>
        <v>8640.0000000000018</v>
      </c>
    </row>
    <row r="250" spans="1:13">
      <c r="A250" s="120" t="s">
        <v>267</v>
      </c>
      <c r="B250" s="121" t="s">
        <v>780</v>
      </c>
      <c r="C250" s="126" t="s">
        <v>268</v>
      </c>
      <c r="D250" s="122" t="s">
        <v>523</v>
      </c>
      <c r="E250" s="123">
        <v>1</v>
      </c>
      <c r="F250" s="78">
        <v>4800</v>
      </c>
      <c r="G250" s="79">
        <f t="shared" si="21"/>
        <v>4800</v>
      </c>
      <c r="H250" s="222"/>
      <c r="I250" s="471"/>
      <c r="J250" s="78">
        <f t="shared" si="22"/>
        <v>0</v>
      </c>
      <c r="K250" s="78"/>
      <c r="L250" s="122"/>
      <c r="M250" s="79">
        <f t="shared" si="23"/>
        <v>0</v>
      </c>
    </row>
    <row r="251" spans="1:13">
      <c r="A251" s="120" t="s">
        <v>269</v>
      </c>
      <c r="B251" s="121" t="s">
        <v>780</v>
      </c>
      <c r="C251" s="126" t="s">
        <v>270</v>
      </c>
      <c r="D251" s="122" t="s">
        <v>523</v>
      </c>
      <c r="E251" s="123">
        <v>1</v>
      </c>
      <c r="F251" s="78">
        <v>7200</v>
      </c>
      <c r="G251" s="79">
        <f t="shared" si="21"/>
        <v>7200</v>
      </c>
      <c r="H251" s="222"/>
      <c r="I251" s="471"/>
      <c r="J251" s="78">
        <f t="shared" si="22"/>
        <v>0</v>
      </c>
      <c r="K251" s="78"/>
      <c r="L251" s="122"/>
      <c r="M251" s="79">
        <f t="shared" si="23"/>
        <v>0</v>
      </c>
    </row>
    <row r="252" spans="1:13">
      <c r="A252" s="120" t="s">
        <v>271</v>
      </c>
      <c r="B252" s="121" t="s">
        <v>780</v>
      </c>
      <c r="C252" s="126" t="s">
        <v>272</v>
      </c>
      <c r="D252" s="122" t="s">
        <v>523</v>
      </c>
      <c r="E252" s="123">
        <v>4</v>
      </c>
      <c r="F252" s="78">
        <v>7200</v>
      </c>
      <c r="G252" s="79">
        <f t="shared" si="21"/>
        <v>28800</v>
      </c>
      <c r="H252" s="222"/>
      <c r="I252" s="471"/>
      <c r="J252" s="78">
        <f t="shared" si="22"/>
        <v>0</v>
      </c>
      <c r="K252" s="78"/>
      <c r="L252" s="122"/>
      <c r="M252" s="79">
        <f t="shared" si="23"/>
        <v>0</v>
      </c>
    </row>
    <row r="253" spans="1:13">
      <c r="A253" s="120" t="s">
        <v>273</v>
      </c>
      <c r="B253" s="121" t="s">
        <v>780</v>
      </c>
      <c r="C253" s="126" t="s">
        <v>274</v>
      </c>
      <c r="D253" s="122" t="s">
        <v>523</v>
      </c>
      <c r="E253" s="123">
        <v>4</v>
      </c>
      <c r="F253" s="78">
        <v>6000</v>
      </c>
      <c r="G253" s="79">
        <f t="shared" si="21"/>
        <v>24000</v>
      </c>
      <c r="H253" s="222"/>
      <c r="I253" s="471"/>
      <c r="J253" s="78">
        <f t="shared" si="22"/>
        <v>0</v>
      </c>
      <c r="K253" s="78"/>
      <c r="L253" s="122"/>
      <c r="M253" s="79">
        <f t="shared" si="23"/>
        <v>0</v>
      </c>
    </row>
    <row r="254" spans="1:13" ht="25.5">
      <c r="A254" s="120" t="s">
        <v>275</v>
      </c>
      <c r="B254" s="121" t="s">
        <v>780</v>
      </c>
      <c r="C254" s="126" t="s">
        <v>276</v>
      </c>
      <c r="D254" s="122" t="s">
        <v>523</v>
      </c>
      <c r="E254" s="123">
        <v>6</v>
      </c>
      <c r="F254" s="78">
        <v>1200</v>
      </c>
      <c r="G254" s="79">
        <f t="shared" si="21"/>
        <v>7200</v>
      </c>
      <c r="H254" s="222"/>
      <c r="I254" s="471">
        <v>5</v>
      </c>
      <c r="J254" s="78">
        <f t="shared" si="22"/>
        <v>0</v>
      </c>
      <c r="K254" s="78">
        <v>5</v>
      </c>
      <c r="L254" s="446">
        <v>0.6</v>
      </c>
      <c r="M254" s="79">
        <f t="shared" si="23"/>
        <v>3600</v>
      </c>
    </row>
    <row r="255" spans="1:13" ht="25.5">
      <c r="A255" s="120" t="s">
        <v>277</v>
      </c>
      <c r="B255" s="121" t="s">
        <v>780</v>
      </c>
      <c r="C255" s="126" t="s">
        <v>299</v>
      </c>
      <c r="D255" s="122" t="s">
        <v>523</v>
      </c>
      <c r="E255" s="123">
        <v>19</v>
      </c>
      <c r="F255" s="78">
        <v>1200</v>
      </c>
      <c r="G255" s="79">
        <f t="shared" si="21"/>
        <v>22800</v>
      </c>
      <c r="H255" s="222"/>
      <c r="I255" s="471">
        <v>16</v>
      </c>
      <c r="J255" s="78">
        <f t="shared" si="22"/>
        <v>0</v>
      </c>
      <c r="K255" s="78">
        <v>16</v>
      </c>
      <c r="L255" s="446">
        <v>0.6</v>
      </c>
      <c r="M255" s="79">
        <f t="shared" si="23"/>
        <v>11520</v>
      </c>
    </row>
    <row r="256" spans="1:13" ht="25.5">
      <c r="A256" s="120" t="s">
        <v>300</v>
      </c>
      <c r="B256" s="121" t="s">
        <v>780</v>
      </c>
      <c r="C256" s="126" t="s">
        <v>310</v>
      </c>
      <c r="D256" s="122" t="s">
        <v>523</v>
      </c>
      <c r="E256" s="123">
        <v>1</v>
      </c>
      <c r="F256" s="78">
        <v>960</v>
      </c>
      <c r="G256" s="79">
        <f t="shared" si="21"/>
        <v>960</v>
      </c>
      <c r="H256" s="222"/>
      <c r="I256" s="471"/>
      <c r="J256" s="78">
        <f t="shared" si="22"/>
        <v>0</v>
      </c>
      <c r="K256" s="78"/>
      <c r="L256" s="446">
        <v>0</v>
      </c>
      <c r="M256" s="79">
        <f t="shared" si="23"/>
        <v>0</v>
      </c>
    </row>
    <row r="257" spans="1:13" ht="25.5">
      <c r="A257" s="120" t="s">
        <v>311</v>
      </c>
      <c r="B257" s="121" t="s">
        <v>780</v>
      </c>
      <c r="C257" s="126" t="s">
        <v>312</v>
      </c>
      <c r="D257" s="122" t="s">
        <v>523</v>
      </c>
      <c r="E257" s="123">
        <v>5</v>
      </c>
      <c r="F257" s="78">
        <v>900</v>
      </c>
      <c r="G257" s="79">
        <f t="shared" si="21"/>
        <v>4500</v>
      </c>
      <c r="H257" s="222"/>
      <c r="I257" s="471">
        <v>4</v>
      </c>
      <c r="J257" s="78">
        <f t="shared" si="22"/>
        <v>0</v>
      </c>
      <c r="K257" s="78">
        <v>4</v>
      </c>
      <c r="L257" s="446">
        <v>0.5</v>
      </c>
      <c r="M257" s="79">
        <f t="shared" si="23"/>
        <v>1800</v>
      </c>
    </row>
    <row r="258" spans="1:13" ht="25.5">
      <c r="A258" s="120" t="s">
        <v>313</v>
      </c>
      <c r="B258" s="121" t="s">
        <v>780</v>
      </c>
      <c r="C258" s="126" t="s">
        <v>314</v>
      </c>
      <c r="D258" s="122" t="s">
        <v>523</v>
      </c>
      <c r="E258" s="123">
        <v>18</v>
      </c>
      <c r="F258" s="78">
        <v>1200</v>
      </c>
      <c r="G258" s="79">
        <f t="shared" si="21"/>
        <v>21600</v>
      </c>
      <c r="H258" s="222"/>
      <c r="I258" s="471">
        <v>16</v>
      </c>
      <c r="J258" s="78">
        <f t="shared" si="22"/>
        <v>0</v>
      </c>
      <c r="K258" s="78">
        <v>16</v>
      </c>
      <c r="L258" s="446">
        <v>0.5</v>
      </c>
      <c r="M258" s="79">
        <f t="shared" si="23"/>
        <v>9600</v>
      </c>
    </row>
    <row r="259" spans="1:13" ht="25.5">
      <c r="A259" s="120" t="s">
        <v>315</v>
      </c>
      <c r="B259" s="121" t="s">
        <v>780</v>
      </c>
      <c r="C259" s="126" t="s">
        <v>730</v>
      </c>
      <c r="D259" s="122" t="s">
        <v>523</v>
      </c>
      <c r="E259" s="123">
        <v>2</v>
      </c>
      <c r="F259" s="78">
        <v>1800</v>
      </c>
      <c r="G259" s="79">
        <f t="shared" si="21"/>
        <v>3600</v>
      </c>
      <c r="H259" s="222"/>
      <c r="I259" s="471">
        <v>1</v>
      </c>
      <c r="J259" s="78">
        <f t="shared" si="22"/>
        <v>0</v>
      </c>
      <c r="K259" s="78">
        <v>1</v>
      </c>
      <c r="L259" s="446">
        <v>0.5</v>
      </c>
      <c r="M259" s="79">
        <f t="shared" si="23"/>
        <v>900</v>
      </c>
    </row>
    <row r="260" spans="1:13" ht="25.5">
      <c r="A260" s="120" t="s">
        <v>731</v>
      </c>
      <c r="B260" s="121"/>
      <c r="C260" s="126" t="s">
        <v>732</v>
      </c>
      <c r="D260" s="122"/>
      <c r="E260" s="123"/>
      <c r="F260" s="78"/>
      <c r="G260" s="79"/>
      <c r="H260" s="222"/>
      <c r="I260" s="471"/>
      <c r="J260" s="78">
        <f t="shared" si="22"/>
        <v>0</v>
      </c>
      <c r="K260" s="78"/>
      <c r="L260" s="446">
        <v>0</v>
      </c>
      <c r="M260" s="79">
        <f t="shared" si="23"/>
        <v>0</v>
      </c>
    </row>
    <row r="261" spans="1:13">
      <c r="A261" s="120" t="s">
        <v>733</v>
      </c>
      <c r="B261" s="121" t="s">
        <v>780</v>
      </c>
      <c r="C261" s="126" t="s">
        <v>734</v>
      </c>
      <c r="D261" s="122" t="s">
        <v>523</v>
      </c>
      <c r="E261" s="123">
        <v>6</v>
      </c>
      <c r="F261" s="78">
        <v>144</v>
      </c>
      <c r="G261" s="79">
        <f>F261*E261</f>
        <v>864</v>
      </c>
      <c r="H261" s="222"/>
      <c r="I261" s="471">
        <v>4</v>
      </c>
      <c r="J261" s="78">
        <f t="shared" si="22"/>
        <v>0</v>
      </c>
      <c r="K261" s="78">
        <v>4</v>
      </c>
      <c r="L261" s="446">
        <v>0.8</v>
      </c>
      <c r="M261" s="79">
        <f t="shared" si="23"/>
        <v>460.8</v>
      </c>
    </row>
    <row r="262" spans="1:13">
      <c r="A262" s="120" t="s">
        <v>735</v>
      </c>
      <c r="B262" s="121" t="s">
        <v>780</v>
      </c>
      <c r="C262" s="126" t="s">
        <v>736</v>
      </c>
      <c r="D262" s="122" t="s">
        <v>523</v>
      </c>
      <c r="E262" s="123">
        <v>16</v>
      </c>
      <c r="F262" s="78">
        <v>180</v>
      </c>
      <c r="G262" s="79">
        <f>F262*E262</f>
        <v>2880</v>
      </c>
      <c r="H262" s="222"/>
      <c r="I262" s="471">
        <v>16</v>
      </c>
      <c r="J262" s="78">
        <f t="shared" si="22"/>
        <v>0</v>
      </c>
      <c r="K262" s="78">
        <v>16</v>
      </c>
      <c r="L262" s="446">
        <v>0.8</v>
      </c>
      <c r="M262" s="79">
        <f t="shared" si="23"/>
        <v>2304</v>
      </c>
    </row>
    <row r="263" spans="1:13" ht="16.5" thickBot="1">
      <c r="A263" s="138" t="s">
        <v>737</v>
      </c>
      <c r="B263" s="139" t="s">
        <v>780</v>
      </c>
      <c r="C263" s="136" t="s">
        <v>738</v>
      </c>
      <c r="D263" s="199" t="s">
        <v>523</v>
      </c>
      <c r="E263" s="198">
        <v>3</v>
      </c>
      <c r="F263" s="82">
        <v>300</v>
      </c>
      <c r="G263" s="83">
        <f>F263*E263</f>
        <v>900</v>
      </c>
      <c r="H263" s="222"/>
      <c r="I263" s="234">
        <v>1</v>
      </c>
      <c r="J263" s="82">
        <f t="shared" si="22"/>
        <v>0</v>
      </c>
      <c r="K263" s="82">
        <v>1</v>
      </c>
      <c r="L263" s="446">
        <v>0.8</v>
      </c>
      <c r="M263" s="79">
        <f t="shared" si="23"/>
        <v>240</v>
      </c>
    </row>
    <row r="264" spans="1:13" ht="24.95" customHeight="1" thickTop="1" thickBot="1">
      <c r="A264" s="74"/>
      <c r="B264" s="15"/>
      <c r="C264" s="16" t="s">
        <v>709</v>
      </c>
      <c r="D264" s="84"/>
      <c r="E264" s="84"/>
      <c r="F264" s="85"/>
      <c r="G264" s="86">
        <f>SUM(G244:G263)</f>
        <v>283704</v>
      </c>
      <c r="H264" s="76"/>
      <c r="I264" s="573"/>
      <c r="J264" s="84"/>
      <c r="K264" s="85"/>
      <c r="L264" s="144"/>
      <c r="M264" s="227">
        <f>SUM(M244:M263)</f>
        <v>49984.800000000003</v>
      </c>
    </row>
    <row r="265" spans="1:13" ht="18.75" customHeight="1" thickTop="1">
      <c r="A265" s="66"/>
      <c r="B265" s="67"/>
      <c r="C265" s="96" t="s">
        <v>739</v>
      </c>
      <c r="D265" s="88"/>
      <c r="E265" s="88"/>
      <c r="F265" s="89"/>
      <c r="G265" s="90"/>
      <c r="H265" s="76"/>
      <c r="I265" s="575"/>
      <c r="J265" s="88"/>
      <c r="K265" s="89"/>
      <c r="L265" s="88"/>
      <c r="M265" s="90"/>
    </row>
    <row r="266" spans="1:13" ht="63.75">
      <c r="A266" s="68">
        <v>7</v>
      </c>
      <c r="B266" s="69"/>
      <c r="C266" s="97" t="s">
        <v>701</v>
      </c>
      <c r="D266" s="77"/>
      <c r="E266" s="77"/>
      <c r="F266" s="78"/>
      <c r="G266" s="79"/>
      <c r="H266" s="76"/>
      <c r="I266" s="471"/>
      <c r="J266" s="77"/>
      <c r="K266" s="78"/>
      <c r="L266" s="77"/>
      <c r="M266" s="79"/>
    </row>
    <row r="267" spans="1:13">
      <c r="A267" s="120" t="s">
        <v>702</v>
      </c>
      <c r="B267" s="121" t="s">
        <v>780</v>
      </c>
      <c r="C267" s="126" t="s">
        <v>703</v>
      </c>
      <c r="D267" s="122" t="s">
        <v>523</v>
      </c>
      <c r="E267" s="123">
        <v>927</v>
      </c>
      <c r="F267" s="78">
        <v>96</v>
      </c>
      <c r="G267" s="79">
        <f>F267*E267</f>
        <v>88992</v>
      </c>
      <c r="H267" s="76"/>
      <c r="I267" s="471">
        <v>365</v>
      </c>
      <c r="J267" s="78">
        <f>K267-I267</f>
        <v>11</v>
      </c>
      <c r="K267" s="78">
        <v>376</v>
      </c>
      <c r="L267" s="446">
        <v>0.3</v>
      </c>
      <c r="M267" s="79">
        <f>L267*K267*F267</f>
        <v>10828.8</v>
      </c>
    </row>
    <row r="268" spans="1:13">
      <c r="A268" s="120" t="s">
        <v>704</v>
      </c>
      <c r="B268" s="121" t="s">
        <v>780</v>
      </c>
      <c r="C268" s="126" t="s">
        <v>705</v>
      </c>
      <c r="D268" s="122" t="s">
        <v>523</v>
      </c>
      <c r="E268" s="123">
        <v>109</v>
      </c>
      <c r="F268" s="78">
        <v>120</v>
      </c>
      <c r="G268" s="79">
        <f>F268*E268</f>
        <v>13080</v>
      </c>
      <c r="H268" s="76"/>
      <c r="I268" s="471">
        <v>56</v>
      </c>
      <c r="J268" s="78">
        <f>K268-I268</f>
        <v>0</v>
      </c>
      <c r="K268" s="78">
        <v>56</v>
      </c>
      <c r="L268" s="446">
        <v>0.3</v>
      </c>
      <c r="M268" s="79">
        <f>L268*K268*F268</f>
        <v>2016</v>
      </c>
    </row>
    <row r="269" spans="1:13" ht="16.5" thickBot="1">
      <c r="A269" s="127" t="s">
        <v>706</v>
      </c>
      <c r="B269" s="128" t="s">
        <v>780</v>
      </c>
      <c r="C269" s="136" t="s">
        <v>707</v>
      </c>
      <c r="D269" s="199" t="s">
        <v>523</v>
      </c>
      <c r="E269" s="198">
        <v>46</v>
      </c>
      <c r="F269" s="82">
        <v>60</v>
      </c>
      <c r="G269" s="83">
        <f>F269*E269</f>
        <v>2760</v>
      </c>
      <c r="H269" s="76"/>
      <c r="I269" s="234">
        <v>12</v>
      </c>
      <c r="J269" s="82">
        <f>K269-I269</f>
        <v>0</v>
      </c>
      <c r="K269" s="568">
        <v>12</v>
      </c>
      <c r="L269" s="446">
        <v>0.3</v>
      </c>
      <c r="M269" s="79">
        <f>L269*K269*F269</f>
        <v>215.99999999999997</v>
      </c>
    </row>
    <row r="270" spans="1:13" ht="24.95" customHeight="1" thickTop="1" thickBot="1">
      <c r="A270" s="74"/>
      <c r="B270" s="15"/>
      <c r="C270" s="16" t="s">
        <v>708</v>
      </c>
      <c r="D270" s="84"/>
      <c r="E270" s="84"/>
      <c r="F270" s="85"/>
      <c r="G270" s="86">
        <f>SUM(G267:G269)</f>
        <v>104832</v>
      </c>
      <c r="H270" s="76"/>
      <c r="I270" s="573"/>
      <c r="J270" s="144"/>
      <c r="K270" s="85"/>
      <c r="L270" s="144"/>
      <c r="M270" s="227">
        <f>SUM(M267:M269)</f>
        <v>13060.8</v>
      </c>
    </row>
    <row r="271" spans="1:13" ht="18.75" customHeight="1" thickTop="1">
      <c r="A271" s="66"/>
      <c r="B271" s="67"/>
      <c r="C271" s="96" t="s">
        <v>710</v>
      </c>
      <c r="D271" s="88"/>
      <c r="E271" s="88"/>
      <c r="F271" s="89"/>
      <c r="G271" s="90"/>
      <c r="H271" s="76"/>
      <c r="I271" s="575"/>
      <c r="J271" s="88"/>
      <c r="K271" s="89"/>
      <c r="L271" s="88"/>
      <c r="M271" s="90"/>
    </row>
    <row r="272" spans="1:13" ht="25.5">
      <c r="A272" s="68">
        <v>8</v>
      </c>
      <c r="B272" s="69"/>
      <c r="C272" s="97" t="s">
        <v>711</v>
      </c>
      <c r="D272" s="77"/>
      <c r="E272" s="77"/>
      <c r="F272" s="78"/>
      <c r="G272" s="79"/>
      <c r="H272" s="76"/>
      <c r="I272" s="471"/>
      <c r="J272" s="77"/>
      <c r="K272" s="78"/>
      <c r="L272" s="77"/>
      <c r="M272" s="79"/>
    </row>
    <row r="273" spans="1:13">
      <c r="A273" s="120" t="s">
        <v>281</v>
      </c>
      <c r="B273" s="121" t="s">
        <v>780</v>
      </c>
      <c r="C273" s="126" t="s">
        <v>712</v>
      </c>
      <c r="D273" s="122" t="s">
        <v>523</v>
      </c>
      <c r="E273" s="123">
        <v>48</v>
      </c>
      <c r="F273" s="78">
        <v>204</v>
      </c>
      <c r="G273" s="79">
        <f t="shared" ref="G273:G285" si="24">F273*E273</f>
        <v>9792</v>
      </c>
      <c r="H273" s="76"/>
      <c r="I273" s="471"/>
      <c r="J273" s="78">
        <f t="shared" ref="J273:J285" si="25">K273-I273</f>
        <v>0</v>
      </c>
      <c r="K273" s="78"/>
      <c r="L273" s="122"/>
      <c r="M273" s="79">
        <f>L273*K273*F273</f>
        <v>0</v>
      </c>
    </row>
    <row r="274" spans="1:13">
      <c r="A274" s="120" t="s">
        <v>282</v>
      </c>
      <c r="B274" s="121" t="s">
        <v>780</v>
      </c>
      <c r="C274" s="126" t="s">
        <v>713</v>
      </c>
      <c r="D274" s="122" t="s">
        <v>523</v>
      </c>
      <c r="E274" s="123">
        <v>10</v>
      </c>
      <c r="F274" s="78">
        <v>240</v>
      </c>
      <c r="G274" s="79">
        <f t="shared" si="24"/>
        <v>2400</v>
      </c>
      <c r="H274" s="222"/>
      <c r="I274" s="471"/>
      <c r="J274" s="78">
        <f t="shared" si="25"/>
        <v>0</v>
      </c>
      <c r="K274" s="78"/>
      <c r="L274" s="122"/>
      <c r="M274" s="79">
        <f t="shared" ref="M274:M285" si="26">L274*K274*F274</f>
        <v>0</v>
      </c>
    </row>
    <row r="275" spans="1:13">
      <c r="A275" s="120" t="s">
        <v>283</v>
      </c>
      <c r="B275" s="121" t="s">
        <v>780</v>
      </c>
      <c r="C275" s="126" t="s">
        <v>714</v>
      </c>
      <c r="D275" s="122" t="s">
        <v>523</v>
      </c>
      <c r="E275" s="123">
        <v>18</v>
      </c>
      <c r="F275" s="78">
        <v>360</v>
      </c>
      <c r="G275" s="79">
        <f t="shared" si="24"/>
        <v>6480</v>
      </c>
      <c r="H275" s="222"/>
      <c r="I275" s="471"/>
      <c r="J275" s="78">
        <f t="shared" si="25"/>
        <v>0</v>
      </c>
      <c r="K275" s="78"/>
      <c r="L275" s="122"/>
      <c r="M275" s="79">
        <f t="shared" si="26"/>
        <v>0</v>
      </c>
    </row>
    <row r="276" spans="1:13">
      <c r="A276" s="120" t="s">
        <v>284</v>
      </c>
      <c r="B276" s="121" t="s">
        <v>780</v>
      </c>
      <c r="C276" s="126" t="s">
        <v>715</v>
      </c>
      <c r="D276" s="122" t="s">
        <v>523</v>
      </c>
      <c r="E276" s="123">
        <v>2</v>
      </c>
      <c r="F276" s="78">
        <v>480</v>
      </c>
      <c r="G276" s="79">
        <f t="shared" si="24"/>
        <v>960</v>
      </c>
      <c r="H276" s="222"/>
      <c r="I276" s="471"/>
      <c r="J276" s="78">
        <f t="shared" si="25"/>
        <v>0</v>
      </c>
      <c r="K276" s="78"/>
      <c r="L276" s="122"/>
      <c r="M276" s="79">
        <f t="shared" si="26"/>
        <v>0</v>
      </c>
    </row>
    <row r="277" spans="1:13">
      <c r="A277" s="120" t="s">
        <v>285</v>
      </c>
      <c r="B277" s="121" t="s">
        <v>780</v>
      </c>
      <c r="C277" s="126" t="s">
        <v>716</v>
      </c>
      <c r="D277" s="122" t="s">
        <v>523</v>
      </c>
      <c r="E277" s="123">
        <v>4</v>
      </c>
      <c r="F277" s="78">
        <v>420</v>
      </c>
      <c r="G277" s="79">
        <f t="shared" si="24"/>
        <v>1680</v>
      </c>
      <c r="H277" s="222"/>
      <c r="I277" s="471"/>
      <c r="J277" s="78">
        <f t="shared" si="25"/>
        <v>0</v>
      </c>
      <c r="K277" s="78"/>
      <c r="L277" s="122"/>
      <c r="M277" s="79">
        <f t="shared" si="26"/>
        <v>0</v>
      </c>
    </row>
    <row r="278" spans="1:13">
      <c r="A278" s="120" t="s">
        <v>269</v>
      </c>
      <c r="B278" s="121" t="s">
        <v>780</v>
      </c>
      <c r="C278" s="126" t="s">
        <v>717</v>
      </c>
      <c r="D278" s="122" t="s">
        <v>523</v>
      </c>
      <c r="E278" s="123">
        <v>203</v>
      </c>
      <c r="F278" s="78">
        <v>300</v>
      </c>
      <c r="G278" s="79">
        <f t="shared" si="24"/>
        <v>60900</v>
      </c>
      <c r="H278" s="222"/>
      <c r="I278" s="471"/>
      <c r="J278" s="78">
        <f t="shared" si="25"/>
        <v>0</v>
      </c>
      <c r="K278" s="78"/>
      <c r="L278" s="122"/>
      <c r="M278" s="79">
        <f t="shared" si="26"/>
        <v>0</v>
      </c>
    </row>
    <row r="279" spans="1:13">
      <c r="A279" s="120" t="s">
        <v>286</v>
      </c>
      <c r="B279" s="121" t="s">
        <v>780</v>
      </c>
      <c r="C279" s="126" t="s">
        <v>718</v>
      </c>
      <c r="D279" s="122" t="s">
        <v>523</v>
      </c>
      <c r="E279" s="123">
        <v>2</v>
      </c>
      <c r="F279" s="78">
        <v>480</v>
      </c>
      <c r="G279" s="79">
        <f t="shared" si="24"/>
        <v>960</v>
      </c>
      <c r="H279" s="222"/>
      <c r="I279" s="471"/>
      <c r="J279" s="78">
        <f t="shared" si="25"/>
        <v>0</v>
      </c>
      <c r="K279" s="78"/>
      <c r="L279" s="122"/>
      <c r="M279" s="79">
        <f t="shared" si="26"/>
        <v>0</v>
      </c>
    </row>
    <row r="280" spans="1:13">
      <c r="A280" s="120" t="s">
        <v>719</v>
      </c>
      <c r="B280" s="121" t="s">
        <v>780</v>
      </c>
      <c r="C280" s="126" t="s">
        <v>720</v>
      </c>
      <c r="D280" s="122" t="s">
        <v>523</v>
      </c>
      <c r="E280" s="123">
        <v>20</v>
      </c>
      <c r="F280" s="78">
        <v>300</v>
      </c>
      <c r="G280" s="79">
        <f t="shared" si="24"/>
        <v>6000</v>
      </c>
      <c r="H280" s="222"/>
      <c r="I280" s="471"/>
      <c r="J280" s="78">
        <f t="shared" si="25"/>
        <v>0</v>
      </c>
      <c r="K280" s="78"/>
      <c r="L280" s="122"/>
      <c r="M280" s="79">
        <f t="shared" si="26"/>
        <v>0</v>
      </c>
    </row>
    <row r="281" spans="1:13">
      <c r="A281" s="120" t="s">
        <v>287</v>
      </c>
      <c r="B281" s="121" t="s">
        <v>780</v>
      </c>
      <c r="C281" s="126" t="s">
        <v>721</v>
      </c>
      <c r="D281" s="122" t="s">
        <v>523</v>
      </c>
      <c r="E281" s="123">
        <v>31</v>
      </c>
      <c r="F281" s="78">
        <v>420</v>
      </c>
      <c r="G281" s="79">
        <f t="shared" si="24"/>
        <v>13020</v>
      </c>
      <c r="H281" s="222"/>
      <c r="I281" s="471"/>
      <c r="J281" s="78">
        <f t="shared" si="25"/>
        <v>0</v>
      </c>
      <c r="K281" s="78"/>
      <c r="L281" s="122"/>
      <c r="M281" s="79">
        <f t="shared" si="26"/>
        <v>0</v>
      </c>
    </row>
    <row r="282" spans="1:13">
      <c r="A282" s="120" t="s">
        <v>288</v>
      </c>
      <c r="B282" s="121" t="s">
        <v>780</v>
      </c>
      <c r="C282" s="126" t="s">
        <v>722</v>
      </c>
      <c r="D282" s="122" t="s">
        <v>523</v>
      </c>
      <c r="E282" s="123">
        <v>32</v>
      </c>
      <c r="F282" s="78">
        <v>480</v>
      </c>
      <c r="G282" s="79">
        <f t="shared" si="24"/>
        <v>15360</v>
      </c>
      <c r="H282" s="222"/>
      <c r="I282" s="471"/>
      <c r="J282" s="78">
        <f t="shared" si="25"/>
        <v>0</v>
      </c>
      <c r="K282" s="78"/>
      <c r="L282" s="122"/>
      <c r="M282" s="79">
        <f t="shared" si="26"/>
        <v>0</v>
      </c>
    </row>
    <row r="283" spans="1:13">
      <c r="A283" s="120" t="s">
        <v>289</v>
      </c>
      <c r="B283" s="121" t="s">
        <v>780</v>
      </c>
      <c r="C283" s="126" t="s">
        <v>723</v>
      </c>
      <c r="D283" s="122" t="s">
        <v>523</v>
      </c>
      <c r="E283" s="123">
        <v>4</v>
      </c>
      <c r="F283" s="78">
        <v>480</v>
      </c>
      <c r="G283" s="79">
        <f t="shared" si="24"/>
        <v>1920</v>
      </c>
      <c r="H283" s="222"/>
      <c r="I283" s="471"/>
      <c r="J283" s="78">
        <f t="shared" si="25"/>
        <v>0</v>
      </c>
      <c r="K283" s="78"/>
      <c r="L283" s="122"/>
      <c r="M283" s="79">
        <f t="shared" si="26"/>
        <v>0</v>
      </c>
    </row>
    <row r="284" spans="1:13">
      <c r="A284" s="120" t="s">
        <v>290</v>
      </c>
      <c r="B284" s="121" t="s">
        <v>780</v>
      </c>
      <c r="C284" s="126" t="s">
        <v>279</v>
      </c>
      <c r="D284" s="122" t="s">
        <v>523</v>
      </c>
      <c r="E284" s="123">
        <v>10</v>
      </c>
      <c r="F284" s="78">
        <v>480</v>
      </c>
      <c r="G284" s="79">
        <f t="shared" si="24"/>
        <v>4800</v>
      </c>
      <c r="H284" s="222"/>
      <c r="I284" s="471"/>
      <c r="J284" s="78">
        <f t="shared" si="25"/>
        <v>0</v>
      </c>
      <c r="K284" s="78"/>
      <c r="L284" s="122"/>
      <c r="M284" s="79">
        <f t="shared" si="26"/>
        <v>0</v>
      </c>
    </row>
    <row r="285" spans="1:13" ht="16.5" thickBot="1">
      <c r="A285" s="127" t="s">
        <v>291</v>
      </c>
      <c r="B285" s="128" t="s">
        <v>780</v>
      </c>
      <c r="C285" s="136" t="s">
        <v>280</v>
      </c>
      <c r="D285" s="199" t="s">
        <v>523</v>
      </c>
      <c r="E285" s="198">
        <v>8</v>
      </c>
      <c r="F285" s="82">
        <v>360</v>
      </c>
      <c r="G285" s="83">
        <f t="shared" si="24"/>
        <v>2880</v>
      </c>
      <c r="H285" s="222"/>
      <c r="I285" s="234"/>
      <c r="J285" s="82">
        <f t="shared" si="25"/>
        <v>0</v>
      </c>
      <c r="K285" s="82"/>
      <c r="L285" s="199"/>
      <c r="M285" s="79">
        <f t="shared" si="26"/>
        <v>0</v>
      </c>
    </row>
    <row r="286" spans="1:13" ht="24.95" customHeight="1" thickTop="1" thickBot="1">
      <c r="A286" s="74"/>
      <c r="B286" s="15"/>
      <c r="C286" s="16" t="s">
        <v>292</v>
      </c>
      <c r="D286" s="84"/>
      <c r="E286" s="84"/>
      <c r="F286" s="85"/>
      <c r="G286" s="86">
        <f>SUM(G273:G285)</f>
        <v>127152</v>
      </c>
      <c r="H286" s="76"/>
      <c r="I286" s="573"/>
      <c r="J286" s="84"/>
      <c r="K286" s="85"/>
      <c r="L286" s="84"/>
      <c r="M286" s="227">
        <f>SUM(M273:M285)</f>
        <v>0</v>
      </c>
    </row>
    <row r="287" spans="1:13" ht="18.75" customHeight="1" thickTop="1">
      <c r="A287" s="66"/>
      <c r="B287" s="67"/>
      <c r="C287" s="96" t="s">
        <v>557</v>
      </c>
      <c r="D287" s="88"/>
      <c r="E287" s="88"/>
      <c r="F287" s="89"/>
      <c r="G287" s="90"/>
      <c r="H287" s="76"/>
      <c r="I287" s="575"/>
      <c r="J287" s="88"/>
      <c r="K287" s="89"/>
      <c r="L287" s="88"/>
      <c r="M287" s="90"/>
    </row>
    <row r="288" spans="1:13" ht="26.25" thickBot="1">
      <c r="A288" s="71">
        <v>9</v>
      </c>
      <c r="B288" s="72">
        <v>19</v>
      </c>
      <c r="C288" s="129" t="s">
        <v>558</v>
      </c>
      <c r="D288" s="81" t="s">
        <v>552</v>
      </c>
      <c r="E288" s="81">
        <v>35</v>
      </c>
      <c r="F288" s="82">
        <v>300</v>
      </c>
      <c r="G288" s="83">
        <f>F288*E288</f>
        <v>10500</v>
      </c>
      <c r="H288" s="76"/>
      <c r="I288" s="584"/>
      <c r="J288" s="82">
        <f>K288-I288</f>
        <v>0</v>
      </c>
      <c r="K288" s="190"/>
      <c r="L288" s="81"/>
      <c r="M288" s="79">
        <f>L288*K288*F288</f>
        <v>0</v>
      </c>
    </row>
    <row r="289" spans="1:21" ht="24.95" customHeight="1" thickTop="1" thickBot="1">
      <c r="A289" s="74"/>
      <c r="B289" s="15"/>
      <c r="C289" s="16" t="s">
        <v>559</v>
      </c>
      <c r="D289" s="84"/>
      <c r="E289" s="84"/>
      <c r="F289" s="85"/>
      <c r="G289" s="86">
        <f>SUM(G288)</f>
        <v>10500</v>
      </c>
      <c r="H289" s="76"/>
      <c r="I289" s="485"/>
      <c r="J289" s="84"/>
      <c r="K289" s="149"/>
      <c r="L289" s="84"/>
      <c r="M289" s="227">
        <f>SUM(M288)</f>
        <v>0</v>
      </c>
    </row>
    <row r="290" spans="1:21" ht="18.75" customHeight="1" thickTop="1">
      <c r="A290" s="66"/>
      <c r="B290" s="67"/>
      <c r="C290" s="96" t="s">
        <v>278</v>
      </c>
      <c r="D290" s="88"/>
      <c r="E290" s="88"/>
      <c r="F290" s="89"/>
      <c r="G290" s="90"/>
      <c r="H290" s="76"/>
      <c r="I290" s="575"/>
      <c r="J290" s="88"/>
      <c r="K290" s="89"/>
      <c r="L290" s="88"/>
      <c r="M290" s="90"/>
    </row>
    <row r="291" spans="1:21" ht="51">
      <c r="A291" s="120" t="s">
        <v>536</v>
      </c>
      <c r="B291" s="121" t="s">
        <v>780</v>
      </c>
      <c r="C291" s="97" t="s">
        <v>535</v>
      </c>
      <c r="D291" s="205" t="s">
        <v>319</v>
      </c>
      <c r="E291" s="206">
        <v>1</v>
      </c>
      <c r="F291" s="78">
        <v>8400</v>
      </c>
      <c r="G291" s="79">
        <f>F291*E291</f>
        <v>8400</v>
      </c>
      <c r="H291" s="76"/>
      <c r="I291" s="471"/>
      <c r="J291" s="78">
        <f>K291-I291</f>
        <v>0</v>
      </c>
      <c r="K291" s="78"/>
      <c r="L291" s="205"/>
      <c r="M291" s="79">
        <f>L291*K291*F291</f>
        <v>0</v>
      </c>
    </row>
    <row r="292" spans="1:21" ht="51.75" thickBot="1">
      <c r="A292" s="127" t="s">
        <v>537</v>
      </c>
      <c r="B292" s="128" t="s">
        <v>780</v>
      </c>
      <c r="C292" s="129" t="s">
        <v>318</v>
      </c>
      <c r="D292" s="207" t="s">
        <v>523</v>
      </c>
      <c r="E292" s="208">
        <v>28</v>
      </c>
      <c r="F292" s="82">
        <v>264</v>
      </c>
      <c r="G292" s="83">
        <f>F292*E292</f>
        <v>7392</v>
      </c>
      <c r="H292" s="76"/>
      <c r="I292" s="234">
        <v>14</v>
      </c>
      <c r="J292" s="82">
        <f>K292-I292</f>
        <v>0</v>
      </c>
      <c r="K292" s="82">
        <v>14</v>
      </c>
      <c r="L292" s="448">
        <v>0.3</v>
      </c>
      <c r="M292" s="79">
        <f>L292*K292*F292</f>
        <v>1108.8</v>
      </c>
    </row>
    <row r="293" spans="1:21" ht="24.95" customHeight="1" thickTop="1" thickBot="1">
      <c r="A293" s="74"/>
      <c r="B293" s="15"/>
      <c r="C293" s="16" t="s">
        <v>320</v>
      </c>
      <c r="D293" s="84"/>
      <c r="E293" s="84"/>
      <c r="F293" s="85"/>
      <c r="G293" s="86">
        <f>SUM(G291:G292)</f>
        <v>15792</v>
      </c>
      <c r="H293" s="76"/>
      <c r="I293" s="587"/>
      <c r="J293" s="144"/>
      <c r="K293" s="146"/>
      <c r="L293" s="457"/>
      <c r="M293" s="226">
        <f>SUM(M291:M292)</f>
        <v>1108.8</v>
      </c>
    </row>
    <row r="294" spans="1:21" ht="18.75" customHeight="1" thickTop="1">
      <c r="A294" s="66"/>
      <c r="B294" s="67"/>
      <c r="C294" s="96" t="s">
        <v>321</v>
      </c>
      <c r="D294" s="88"/>
      <c r="E294" s="88"/>
      <c r="F294" s="89"/>
      <c r="G294" s="90"/>
      <c r="H294" s="76"/>
      <c r="I294" s="575"/>
      <c r="J294" s="88"/>
      <c r="K294" s="89"/>
      <c r="L294" s="88"/>
      <c r="M294" s="90"/>
    </row>
    <row r="295" spans="1:21" ht="63.75">
      <c r="A295" s="68">
        <v>11</v>
      </c>
      <c r="B295" s="69"/>
      <c r="C295" s="97" t="s">
        <v>811</v>
      </c>
      <c r="D295" s="77"/>
      <c r="E295" s="77"/>
      <c r="F295" s="78"/>
      <c r="G295" s="79"/>
      <c r="H295" s="76"/>
      <c r="I295" s="471"/>
      <c r="J295" s="78"/>
      <c r="K295" s="78"/>
      <c r="L295" s="77"/>
      <c r="M295" s="79"/>
    </row>
    <row r="296" spans="1:21" ht="16.5" thickBot="1">
      <c r="A296" s="127" t="s">
        <v>801</v>
      </c>
      <c r="B296" s="128" t="s">
        <v>780</v>
      </c>
      <c r="C296" s="136" t="s">
        <v>802</v>
      </c>
      <c r="D296" s="199" t="s">
        <v>523</v>
      </c>
      <c r="E296" s="198">
        <v>169</v>
      </c>
      <c r="F296" s="82">
        <v>150</v>
      </c>
      <c r="G296" s="83">
        <f>F296*E296</f>
        <v>25350</v>
      </c>
      <c r="H296" s="76"/>
      <c r="I296" s="584">
        <v>96</v>
      </c>
      <c r="J296" s="190">
        <f>K296-I296</f>
        <v>0</v>
      </c>
      <c r="K296" s="190">
        <v>96</v>
      </c>
      <c r="L296" s="447">
        <v>0.3</v>
      </c>
      <c r="M296" s="79">
        <f>L296*K296*F296</f>
        <v>4320</v>
      </c>
    </row>
    <row r="297" spans="1:21" ht="24.95" customHeight="1" thickTop="1" thickBot="1">
      <c r="A297" s="74"/>
      <c r="B297" s="15"/>
      <c r="C297" s="16" t="s">
        <v>803</v>
      </c>
      <c r="D297" s="84"/>
      <c r="E297" s="84"/>
      <c r="F297" s="85"/>
      <c r="G297" s="86">
        <f>SUM(G296)</f>
        <v>25350</v>
      </c>
      <c r="H297" s="76"/>
      <c r="I297" s="587"/>
      <c r="J297" s="144"/>
      <c r="K297" s="146"/>
      <c r="L297" s="457"/>
      <c r="M297" s="227">
        <f>SUM(M296)</f>
        <v>4320</v>
      </c>
    </row>
    <row r="298" spans="1:21" ht="18.75" customHeight="1" thickTop="1">
      <c r="A298" s="66"/>
      <c r="B298" s="67"/>
      <c r="C298" s="96" t="s">
        <v>804</v>
      </c>
      <c r="D298" s="88"/>
      <c r="E298" s="88"/>
      <c r="F298" s="89"/>
      <c r="G298" s="90"/>
      <c r="H298" s="76"/>
      <c r="I298" s="575"/>
      <c r="J298" s="88"/>
      <c r="K298" s="89"/>
      <c r="L298" s="88"/>
      <c r="M298" s="90"/>
      <c r="P298" s="642"/>
      <c r="Q298" s="643"/>
      <c r="R298" s="642"/>
      <c r="S298" s="642"/>
      <c r="T298" s="642"/>
      <c r="U298" s="642"/>
    </row>
    <row r="299" spans="1:21" ht="54.75" customHeight="1" thickBot="1">
      <c r="A299" s="71">
        <v>12</v>
      </c>
      <c r="B299" s="72">
        <v>19</v>
      </c>
      <c r="C299" s="129" t="s">
        <v>885</v>
      </c>
      <c r="D299" s="81" t="s">
        <v>552</v>
      </c>
      <c r="E299" s="81">
        <v>1900</v>
      </c>
      <c r="F299" s="82">
        <v>36</v>
      </c>
      <c r="G299" s="83">
        <f>F299*E299</f>
        <v>68400</v>
      </c>
      <c r="H299" s="76"/>
      <c r="I299" s="234"/>
      <c r="J299" s="82">
        <f>K299-I299</f>
        <v>0</v>
      </c>
      <c r="K299" s="82"/>
      <c r="L299" s="81"/>
      <c r="M299" s="83">
        <f>F299*K299</f>
        <v>0</v>
      </c>
      <c r="P299" s="642"/>
      <c r="Q299" s="643"/>
      <c r="R299" s="642"/>
      <c r="S299" s="642"/>
      <c r="T299" s="642"/>
      <c r="U299" s="642"/>
    </row>
    <row r="300" spans="1:21" ht="24.95" customHeight="1" thickTop="1" thickBot="1">
      <c r="A300" s="74"/>
      <c r="B300" s="15"/>
      <c r="C300" s="16" t="s">
        <v>805</v>
      </c>
      <c r="D300" s="84"/>
      <c r="E300" s="84"/>
      <c r="F300" s="85"/>
      <c r="G300" s="86">
        <f>SUM(G299)</f>
        <v>68400</v>
      </c>
      <c r="H300" s="76"/>
      <c r="I300" s="573"/>
      <c r="J300" s="84"/>
      <c r="K300" s="85"/>
      <c r="L300" s="84"/>
      <c r="M300" s="226">
        <f>SUM(M299)</f>
        <v>0</v>
      </c>
      <c r="P300" s="642"/>
      <c r="Q300" s="643"/>
      <c r="R300" s="642"/>
      <c r="S300" s="642"/>
      <c r="T300" s="642"/>
      <c r="U300" s="642"/>
    </row>
    <row r="301" spans="1:21" ht="18.75" customHeight="1" thickTop="1">
      <c r="A301" s="66">
        <v>13</v>
      </c>
      <c r="B301" s="67"/>
      <c r="C301" s="96" t="s">
        <v>823</v>
      </c>
      <c r="D301" s="88"/>
      <c r="E301" s="88"/>
      <c r="F301" s="89"/>
      <c r="G301" s="90"/>
      <c r="H301" s="76"/>
      <c r="I301" s="575"/>
      <c r="J301" s="88"/>
      <c r="K301" s="89"/>
      <c r="L301" s="88"/>
      <c r="M301" s="90"/>
      <c r="P301" s="642"/>
      <c r="Q301" s="643"/>
      <c r="R301" s="642"/>
      <c r="S301" s="642"/>
      <c r="T301" s="642"/>
      <c r="U301" s="642"/>
    </row>
    <row r="302" spans="1:21" ht="51">
      <c r="A302" s="140" t="s">
        <v>806</v>
      </c>
      <c r="B302" s="141" t="s">
        <v>780</v>
      </c>
      <c r="C302" s="97" t="s">
        <v>807</v>
      </c>
      <c r="D302" s="122" t="s">
        <v>319</v>
      </c>
      <c r="E302" s="123">
        <v>1</v>
      </c>
      <c r="F302" s="78">
        <v>14400</v>
      </c>
      <c r="G302" s="79">
        <f>F302*E302</f>
        <v>14400</v>
      </c>
      <c r="H302" s="76"/>
      <c r="I302" s="471"/>
      <c r="J302" s="78">
        <f>K302-I302</f>
        <v>0</v>
      </c>
      <c r="K302" s="78"/>
      <c r="L302" s="122"/>
      <c r="M302" s="79">
        <f>L302*K302*F302</f>
        <v>0</v>
      </c>
      <c r="P302" s="642"/>
      <c r="Q302" s="643"/>
      <c r="R302" s="642"/>
      <c r="S302" s="642"/>
      <c r="T302" s="642"/>
      <c r="U302" s="642"/>
    </row>
    <row r="303" spans="1:21" ht="51.75" thickBot="1">
      <c r="A303" s="142" t="s">
        <v>808</v>
      </c>
      <c r="B303" s="143" t="s">
        <v>780</v>
      </c>
      <c r="C303" s="129" t="s">
        <v>809</v>
      </c>
      <c r="D303" s="199" t="s">
        <v>810</v>
      </c>
      <c r="E303" s="198">
        <v>139</v>
      </c>
      <c r="F303" s="82">
        <v>180</v>
      </c>
      <c r="G303" s="83">
        <f>F303*E303</f>
        <v>25020</v>
      </c>
      <c r="H303" s="76"/>
      <c r="I303" s="234">
        <v>88</v>
      </c>
      <c r="J303" s="190">
        <f>K303-I303</f>
        <v>0</v>
      </c>
      <c r="K303" s="82">
        <v>88</v>
      </c>
      <c r="L303" s="449">
        <v>0.8</v>
      </c>
      <c r="M303" s="79">
        <f>L303*K303*F303</f>
        <v>12672.000000000002</v>
      </c>
      <c r="P303" s="642"/>
      <c r="Q303" s="643"/>
      <c r="R303" s="642"/>
      <c r="S303" s="642"/>
      <c r="T303" s="642"/>
      <c r="U303" s="642"/>
    </row>
    <row r="304" spans="1:21" ht="24.95" customHeight="1" thickTop="1" thickBot="1">
      <c r="A304" s="74"/>
      <c r="B304" s="15"/>
      <c r="C304" s="16" t="s">
        <v>824</v>
      </c>
      <c r="D304" s="84"/>
      <c r="E304" s="84"/>
      <c r="F304" s="85"/>
      <c r="G304" s="86">
        <f>SUM(G302:G303)</f>
        <v>39420</v>
      </c>
      <c r="H304" s="76"/>
      <c r="I304" s="573"/>
      <c r="J304" s="144"/>
      <c r="K304" s="85"/>
      <c r="L304" s="84"/>
      <c r="M304" s="227">
        <f>SUM(M302:M303)</f>
        <v>12672.000000000002</v>
      </c>
      <c r="P304" s="642"/>
      <c r="Q304" s="643"/>
      <c r="R304" s="642"/>
      <c r="S304" s="642"/>
      <c r="T304" s="642"/>
      <c r="U304" s="642"/>
    </row>
    <row r="305" spans="1:21" ht="18.75" customHeight="1" thickTop="1">
      <c r="A305" s="66"/>
      <c r="B305" s="67"/>
      <c r="C305" s="96" t="s">
        <v>825</v>
      </c>
      <c r="D305" s="88"/>
      <c r="E305" s="88"/>
      <c r="F305" s="89"/>
      <c r="G305" s="90"/>
      <c r="H305" s="76"/>
      <c r="I305" s="575"/>
      <c r="J305" s="88"/>
      <c r="K305" s="89"/>
      <c r="L305" s="88"/>
      <c r="M305" s="90"/>
      <c r="P305" s="642"/>
      <c r="Q305" s="643"/>
      <c r="R305" s="642"/>
      <c r="S305" s="642"/>
      <c r="T305" s="642"/>
      <c r="U305" s="642"/>
    </row>
    <row r="306" spans="1:21" ht="38.25">
      <c r="A306" s="68">
        <v>14</v>
      </c>
      <c r="B306" s="69"/>
      <c r="C306" s="97" t="s">
        <v>833</v>
      </c>
      <c r="D306" s="77"/>
      <c r="E306" s="77"/>
      <c r="F306" s="78"/>
      <c r="G306" s="79"/>
      <c r="H306" s="76"/>
      <c r="I306" s="471"/>
      <c r="J306" s="77"/>
      <c r="K306" s="78"/>
      <c r="L306" s="77"/>
      <c r="M306" s="79"/>
      <c r="P306" s="642"/>
      <c r="Q306" s="643"/>
      <c r="R306" s="642"/>
      <c r="S306" s="642"/>
      <c r="T306" s="642"/>
      <c r="U306" s="642"/>
    </row>
    <row r="307" spans="1:21" ht="16.5" thickBot="1">
      <c r="A307" s="127" t="s">
        <v>834</v>
      </c>
      <c r="B307" s="128" t="s">
        <v>780</v>
      </c>
      <c r="C307" s="136" t="s">
        <v>835</v>
      </c>
      <c r="D307" s="199" t="s">
        <v>523</v>
      </c>
      <c r="E307" s="198">
        <v>28</v>
      </c>
      <c r="F307" s="82">
        <v>240</v>
      </c>
      <c r="G307" s="83">
        <f>F307*E307</f>
        <v>6720</v>
      </c>
      <c r="H307" s="76"/>
      <c r="I307" s="234">
        <v>14</v>
      </c>
      <c r="J307" s="82">
        <f>K307-I307</f>
        <v>0</v>
      </c>
      <c r="K307" s="82">
        <v>14</v>
      </c>
      <c r="L307" s="449">
        <v>0.8</v>
      </c>
      <c r="M307" s="79">
        <f>L307*K307*F307</f>
        <v>2688.0000000000005</v>
      </c>
      <c r="P307" s="642"/>
      <c r="Q307" s="643"/>
      <c r="R307" s="642"/>
      <c r="S307" s="642"/>
      <c r="T307" s="642"/>
      <c r="U307" s="642"/>
    </row>
    <row r="308" spans="1:21" ht="24.95" customHeight="1" thickTop="1" thickBot="1">
      <c r="A308" s="74"/>
      <c r="B308" s="15"/>
      <c r="C308" s="16" t="s">
        <v>836</v>
      </c>
      <c r="D308" s="84"/>
      <c r="E308" s="84"/>
      <c r="F308" s="85"/>
      <c r="G308" s="86">
        <f>SUM(G307)</f>
        <v>6720</v>
      </c>
      <c r="H308" s="76"/>
      <c r="I308" s="573"/>
      <c r="J308" s="84"/>
      <c r="K308" s="85"/>
      <c r="L308" s="84"/>
      <c r="M308" s="227">
        <f>SUM(M307)</f>
        <v>2688.0000000000005</v>
      </c>
      <c r="P308" s="642"/>
      <c r="Q308" s="643"/>
      <c r="R308" s="642"/>
      <c r="S308" s="642"/>
      <c r="T308" s="642"/>
      <c r="U308" s="642"/>
    </row>
    <row r="309" spans="1:21" ht="18.75" customHeight="1" thickTop="1">
      <c r="A309" s="66"/>
      <c r="B309" s="67"/>
      <c r="C309" s="96" t="s">
        <v>837</v>
      </c>
      <c r="D309" s="88"/>
      <c r="E309" s="88"/>
      <c r="F309" s="89"/>
      <c r="G309" s="90"/>
      <c r="H309" s="76"/>
      <c r="I309" s="575"/>
      <c r="J309" s="88"/>
      <c r="K309" s="89"/>
      <c r="L309" s="88"/>
      <c r="M309" s="90"/>
      <c r="P309" s="642"/>
      <c r="Q309" s="643"/>
      <c r="R309" s="642"/>
      <c r="S309" s="642"/>
      <c r="T309" s="642"/>
      <c r="U309" s="642"/>
    </row>
    <row r="310" spans="1:21" ht="51.75" thickBot="1">
      <c r="A310" s="71">
        <v>15</v>
      </c>
      <c r="B310" s="72">
        <v>19</v>
      </c>
      <c r="C310" s="129" t="s">
        <v>838</v>
      </c>
      <c r="D310" s="199" t="s">
        <v>319</v>
      </c>
      <c r="E310" s="198">
        <v>1</v>
      </c>
      <c r="F310" s="82">
        <v>18000</v>
      </c>
      <c r="G310" s="83">
        <f>F310*E310</f>
        <v>18000</v>
      </c>
      <c r="H310" s="76"/>
      <c r="I310" s="471"/>
      <c r="J310" s="78">
        <f>K310-I310</f>
        <v>0</v>
      </c>
      <c r="K310" s="78"/>
      <c r="L310" s="199"/>
      <c r="M310" s="79">
        <f>L310*K310*F310</f>
        <v>0</v>
      </c>
      <c r="P310" s="642"/>
      <c r="Q310" s="643"/>
      <c r="R310" s="642"/>
      <c r="S310" s="642"/>
      <c r="T310" s="642"/>
      <c r="U310" s="642"/>
    </row>
    <row r="311" spans="1:21" ht="24.95" customHeight="1" thickTop="1" thickBot="1">
      <c r="A311" s="74"/>
      <c r="B311" s="15"/>
      <c r="C311" s="16" t="s">
        <v>427</v>
      </c>
      <c r="D311" s="84"/>
      <c r="E311" s="84"/>
      <c r="F311" s="85"/>
      <c r="G311" s="86">
        <f>SUM(G310)</f>
        <v>18000</v>
      </c>
      <c r="H311" s="76"/>
      <c r="I311" s="573"/>
      <c r="J311" s="84"/>
      <c r="K311" s="85"/>
      <c r="L311" s="84"/>
      <c r="M311" s="227">
        <f>SUM(M310)</f>
        <v>0</v>
      </c>
      <c r="P311" s="642"/>
      <c r="Q311" s="643"/>
      <c r="R311" s="642"/>
      <c r="S311" s="642"/>
      <c r="T311" s="642"/>
      <c r="U311" s="642"/>
    </row>
    <row r="312" spans="1:21" ht="18.75" customHeight="1" thickTop="1">
      <c r="A312" s="66"/>
      <c r="B312" s="67"/>
      <c r="C312" s="96" t="s">
        <v>428</v>
      </c>
      <c r="D312" s="88"/>
      <c r="E312" s="88"/>
      <c r="F312" s="89"/>
      <c r="G312" s="90"/>
      <c r="H312" s="76"/>
      <c r="I312" s="575"/>
      <c r="J312" s="88"/>
      <c r="K312" s="89"/>
      <c r="L312" s="88"/>
      <c r="M312" s="90"/>
      <c r="P312" s="642"/>
      <c r="Q312" s="643"/>
      <c r="R312" s="642"/>
      <c r="S312" s="642"/>
      <c r="T312" s="642"/>
      <c r="U312" s="642"/>
    </row>
    <row r="313" spans="1:21" ht="26.25" thickBot="1">
      <c r="A313" s="112">
        <v>16</v>
      </c>
      <c r="B313" s="113">
        <v>19</v>
      </c>
      <c r="C313" s="133" t="s">
        <v>579</v>
      </c>
      <c r="D313" s="132" t="s">
        <v>319</v>
      </c>
      <c r="E313" s="132">
        <v>1</v>
      </c>
      <c r="F313" s="190">
        <v>30000</v>
      </c>
      <c r="G313" s="188">
        <f>F313*E313</f>
        <v>30000</v>
      </c>
      <c r="H313" s="76"/>
      <c r="I313" s="471"/>
      <c r="J313" s="78">
        <f>K313-I313</f>
        <v>0</v>
      </c>
      <c r="K313" s="78"/>
      <c r="L313" s="132"/>
      <c r="M313" s="79">
        <f>L313*K313*F313</f>
        <v>0</v>
      </c>
      <c r="P313" s="642"/>
      <c r="Q313" s="643"/>
      <c r="R313" s="642"/>
      <c r="S313" s="642"/>
      <c r="T313" s="642"/>
      <c r="U313" s="642"/>
    </row>
    <row r="314" spans="1:21" ht="24.95" customHeight="1" thickTop="1" thickBot="1">
      <c r="A314" s="134"/>
      <c r="B314" s="115"/>
      <c r="C314" s="116" t="s">
        <v>580</v>
      </c>
      <c r="D314" s="144"/>
      <c r="E314" s="144"/>
      <c r="F314" s="149"/>
      <c r="G314" s="147">
        <f>SUM(G313)</f>
        <v>30000</v>
      </c>
      <c r="H314" s="182"/>
      <c r="I314" s="485"/>
      <c r="J314" s="144"/>
      <c r="K314" s="149"/>
      <c r="L314" s="144"/>
      <c r="M314" s="227">
        <f>SUM(M313)</f>
        <v>0</v>
      </c>
      <c r="P314" s="642"/>
      <c r="Q314" s="643"/>
      <c r="R314" s="642"/>
      <c r="S314" s="642"/>
      <c r="T314" s="642"/>
      <c r="U314" s="642"/>
    </row>
    <row r="315" spans="1:21" ht="9.9499999999999993" customHeight="1" thickTop="1" thickBot="1">
      <c r="A315" s="15"/>
      <c r="B315" s="15"/>
      <c r="C315" s="16"/>
      <c r="D315" s="84"/>
      <c r="E315" s="84"/>
      <c r="F315" s="172"/>
      <c r="G315" s="173"/>
      <c r="H315" s="76"/>
      <c r="I315" s="576"/>
      <c r="J315" s="84"/>
      <c r="K315" s="172"/>
      <c r="L315" s="84"/>
      <c r="M315" s="173"/>
      <c r="P315" s="642"/>
      <c r="Q315" s="643"/>
      <c r="R315" s="642"/>
      <c r="S315" s="642"/>
      <c r="T315" s="642"/>
      <c r="U315" s="642"/>
    </row>
    <row r="316" spans="1:21" ht="24.95" customHeight="1" thickTop="1" thickBot="1">
      <c r="A316" s="117"/>
      <c r="B316" s="118"/>
      <c r="C316" s="106" t="s">
        <v>884</v>
      </c>
      <c r="D316" s="191"/>
      <c r="E316" s="191"/>
      <c r="F316" s="192"/>
      <c r="G316" s="193">
        <f>G314+G311+G308+G304+G300+G297+G293+G289+G286+G270+G264+G241+G237+G226+G219+G212</f>
        <v>1367364</v>
      </c>
      <c r="H316" s="182"/>
      <c r="I316" s="581"/>
      <c r="J316" s="191"/>
      <c r="K316" s="192"/>
      <c r="L316" s="191"/>
      <c r="M316" s="230">
        <f>M314+M311+M308+M304+M300+M297+M293+M289+M286+M270+M264+M241+M237+M226+M219+M212</f>
        <v>334866</v>
      </c>
      <c r="P316" s="642"/>
      <c r="Q316" s="643"/>
      <c r="R316" s="642"/>
      <c r="S316" s="642"/>
      <c r="T316" s="642"/>
      <c r="U316" s="642"/>
    </row>
    <row r="317" spans="1:21" ht="24.95" customHeight="1" thickTop="1">
      <c r="A317" s="17"/>
      <c r="B317" s="17"/>
      <c r="C317" s="18"/>
      <c r="D317" s="209"/>
      <c r="E317" s="209"/>
      <c r="F317" s="210"/>
      <c r="G317" s="210"/>
      <c r="H317" s="76"/>
      <c r="I317" s="583"/>
      <c r="J317" s="209"/>
      <c r="K317" s="210"/>
      <c r="L317" s="209"/>
      <c r="M317" s="210"/>
      <c r="P317" s="642"/>
      <c r="Q317" s="643"/>
      <c r="R317" s="642"/>
      <c r="S317" s="642"/>
      <c r="T317" s="642"/>
      <c r="U317" s="642"/>
    </row>
    <row r="318" spans="1:21" ht="9.9499999999999993" customHeight="1" thickBot="1">
      <c r="A318" s="9"/>
      <c r="B318" s="9"/>
      <c r="C318" s="10"/>
      <c r="D318" s="177"/>
      <c r="E318" s="177"/>
      <c r="F318" s="178"/>
      <c r="G318" s="178"/>
      <c r="H318" s="76"/>
      <c r="I318" s="567"/>
      <c r="J318" s="177"/>
      <c r="K318" s="178"/>
      <c r="L318" s="177"/>
      <c r="M318" s="178"/>
      <c r="P318" s="642"/>
      <c r="Q318" s="643"/>
      <c r="R318" s="642"/>
      <c r="S318" s="642"/>
      <c r="T318" s="642"/>
      <c r="U318" s="642"/>
    </row>
    <row r="319" spans="1:21" ht="40.5" customHeight="1" thickTop="1" thickBot="1">
      <c r="A319" s="94"/>
      <c r="B319" s="144"/>
      <c r="C319" s="145" t="s">
        <v>235</v>
      </c>
      <c r="D319" s="144"/>
      <c r="E319" s="144"/>
      <c r="F319" s="146"/>
      <c r="G319" s="147">
        <f>G316+G199+G128+G90</f>
        <v>7059431.5</v>
      </c>
      <c r="H319" s="76"/>
      <c r="I319" s="485"/>
      <c r="J319" s="144"/>
      <c r="K319" s="149"/>
      <c r="L319" s="144"/>
      <c r="M319" s="569">
        <f>M316+M199+M128+M90</f>
        <v>2303843.0364999999</v>
      </c>
      <c r="P319" s="642"/>
      <c r="Q319" s="643"/>
      <c r="R319" s="642"/>
      <c r="S319" s="642"/>
      <c r="T319" s="642"/>
      <c r="U319" s="642"/>
    </row>
    <row r="320" spans="1:21" ht="16.5" thickTop="1">
      <c r="A320" s="5"/>
      <c r="B320" s="5"/>
      <c r="C320" s="1"/>
      <c r="D320" s="211"/>
      <c r="E320" s="211"/>
      <c r="F320" s="212"/>
      <c r="G320" s="212"/>
      <c r="H320" s="76"/>
      <c r="I320" s="76"/>
      <c r="J320" s="76"/>
      <c r="K320" s="76"/>
      <c r="L320" s="211"/>
      <c r="M320" s="76"/>
      <c r="P320" s="642"/>
      <c r="Q320" s="643"/>
      <c r="R320" s="642"/>
      <c r="S320" s="642"/>
      <c r="T320" s="642"/>
      <c r="U320" s="642"/>
    </row>
    <row r="321" spans="1:21" ht="20.100000000000001" customHeight="1">
      <c r="A321" s="5"/>
      <c r="B321" s="5"/>
      <c r="C321" s="1"/>
      <c r="D321" s="211"/>
      <c r="E321" s="211"/>
      <c r="F321" s="212"/>
      <c r="G321" s="212"/>
      <c r="H321" s="76"/>
      <c r="I321" s="76"/>
      <c r="J321" s="76"/>
      <c r="K321" s="76"/>
      <c r="L321" s="211"/>
      <c r="M321" s="76"/>
      <c r="P321" s="644"/>
      <c r="Q321" s="645"/>
      <c r="R321" s="646"/>
      <c r="S321" s="646"/>
      <c r="T321" s="646"/>
      <c r="U321" s="642"/>
    </row>
    <row r="322" spans="1:21" ht="20.100000000000001" customHeight="1">
      <c r="A322" s="5"/>
      <c r="B322" s="5"/>
      <c r="C322" s="1"/>
      <c r="D322" s="211"/>
      <c r="E322" s="211"/>
      <c r="F322" s="212"/>
      <c r="G322" s="212"/>
      <c r="H322" s="76"/>
      <c r="I322" s="76"/>
      <c r="J322" s="76"/>
      <c r="K322" s="76"/>
      <c r="L322" s="211"/>
      <c r="M322" s="76"/>
      <c r="P322" s="644"/>
      <c r="Q322" s="645"/>
      <c r="R322" s="646"/>
      <c r="S322" s="646"/>
      <c r="T322" s="646"/>
      <c r="U322" s="642"/>
    </row>
    <row r="323" spans="1:21" ht="20.100000000000001" customHeight="1">
      <c r="A323" s="5"/>
      <c r="B323" s="5"/>
      <c r="C323" s="1"/>
      <c r="D323" s="211"/>
      <c r="E323" s="211"/>
      <c r="F323" s="212"/>
      <c r="G323" s="212"/>
      <c r="H323" s="76"/>
      <c r="I323" s="76"/>
      <c r="J323" s="76"/>
      <c r="K323" s="76"/>
      <c r="L323" s="211"/>
      <c r="M323" s="76"/>
      <c r="P323" s="647" t="s">
        <v>661</v>
      </c>
      <c r="Q323" s="648" t="s">
        <v>107</v>
      </c>
      <c r="R323" s="647"/>
      <c r="S323" s="649"/>
      <c r="T323" s="646"/>
      <c r="U323" s="642"/>
    </row>
    <row r="324" spans="1:21" ht="20.100000000000001" customHeight="1">
      <c r="A324" s="5"/>
      <c r="B324" s="5"/>
      <c r="C324" s="1"/>
      <c r="D324" s="211"/>
      <c r="E324" s="211"/>
      <c r="F324" s="212"/>
      <c r="G324" s="212"/>
      <c r="H324" s="76"/>
      <c r="I324" s="76"/>
      <c r="J324" s="76"/>
      <c r="K324" s="76"/>
      <c r="L324" s="211"/>
      <c r="M324" s="76"/>
      <c r="P324" s="647" t="s">
        <v>663</v>
      </c>
      <c r="Q324" s="650" t="str">
        <f>C3</f>
        <v>(10 ) جاري</v>
      </c>
      <c r="R324" s="647"/>
      <c r="S324" s="649"/>
      <c r="T324" s="646"/>
      <c r="U324" s="642"/>
    </row>
    <row r="325" spans="1:21" ht="20.100000000000001" customHeight="1">
      <c r="A325" s="5"/>
      <c r="B325" s="5"/>
      <c r="C325" s="1"/>
      <c r="D325" s="211"/>
      <c r="E325" s="211"/>
      <c r="F325" s="212"/>
      <c r="G325" s="212"/>
      <c r="H325" s="76"/>
      <c r="I325" s="76"/>
      <c r="J325" s="76"/>
      <c r="K325" s="76"/>
      <c r="L325" s="211"/>
      <c r="M325" s="76"/>
      <c r="P325" s="651" t="s">
        <v>678</v>
      </c>
      <c r="Q325" s="652">
        <f>C4</f>
        <v>39973</v>
      </c>
      <c r="R325" s="653"/>
      <c r="S325" s="653"/>
      <c r="T325" s="851" t="s">
        <v>462</v>
      </c>
      <c r="U325" s="851"/>
    </row>
    <row r="326" spans="1:21" ht="20.100000000000001" customHeight="1">
      <c r="A326" s="5"/>
      <c r="B326" s="5"/>
      <c r="C326" s="1"/>
      <c r="D326" s="211"/>
      <c r="E326" s="211"/>
      <c r="F326" s="212"/>
      <c r="G326" s="212"/>
      <c r="H326" s="76"/>
      <c r="I326" s="76"/>
      <c r="J326" s="76"/>
      <c r="K326" s="76"/>
      <c r="L326" s="211"/>
      <c r="M326" s="76"/>
      <c r="P326" s="654"/>
      <c r="Q326" s="655"/>
      <c r="R326" s="52"/>
      <c r="S326" s="52"/>
      <c r="T326" s="851"/>
      <c r="U326" s="851"/>
    </row>
    <row r="327" spans="1:21" ht="20.100000000000001" customHeight="1">
      <c r="A327" s="5"/>
      <c r="B327" s="5"/>
      <c r="C327" s="1"/>
      <c r="D327" s="211"/>
      <c r="E327" s="211"/>
      <c r="F327" s="212"/>
      <c r="G327" s="212"/>
      <c r="H327" s="76"/>
      <c r="I327" s="76"/>
      <c r="J327" s="76"/>
      <c r="K327" s="76"/>
      <c r="L327" s="211"/>
      <c r="M327" s="76"/>
      <c r="P327" s="647"/>
      <c r="Q327" s="648"/>
      <c r="R327" s="647"/>
      <c r="S327" s="649"/>
      <c r="T327" s="646"/>
      <c r="U327" s="642"/>
    </row>
    <row r="328" spans="1:21" ht="20.100000000000001" customHeight="1">
      <c r="A328" s="5"/>
      <c r="B328" s="5"/>
      <c r="C328" s="1"/>
      <c r="D328" s="211"/>
      <c r="E328" s="211"/>
      <c r="F328" s="212"/>
      <c r="G328" s="212"/>
      <c r="H328" s="76"/>
      <c r="I328" s="76"/>
      <c r="J328" s="76"/>
      <c r="K328" s="76"/>
      <c r="L328" s="211"/>
      <c r="M328" s="76"/>
      <c r="P328" s="848" t="s">
        <v>679</v>
      </c>
      <c r="Q328" s="848"/>
      <c r="R328" s="848"/>
      <c r="S328" s="848"/>
      <c r="T328" s="848"/>
      <c r="U328" s="642"/>
    </row>
    <row r="329" spans="1:21" ht="20.100000000000001" customHeight="1" thickBot="1">
      <c r="A329" s="5"/>
      <c r="B329" s="5"/>
      <c r="C329" s="1"/>
      <c r="D329" s="211"/>
      <c r="E329" s="211"/>
      <c r="F329" s="212"/>
      <c r="G329" s="212"/>
      <c r="H329" s="76"/>
      <c r="I329" s="76"/>
      <c r="J329" s="76"/>
      <c r="K329" s="76"/>
      <c r="L329" s="211"/>
      <c r="M329" s="76"/>
      <c r="P329" s="644"/>
      <c r="Q329" s="645"/>
      <c r="R329" s="646"/>
      <c r="S329" s="646"/>
      <c r="T329" s="646"/>
      <c r="U329" s="642"/>
    </row>
    <row r="330" spans="1:21" ht="20.100000000000001" customHeight="1" thickTop="1">
      <c r="A330" s="5"/>
      <c r="B330" s="5"/>
      <c r="C330" s="1"/>
      <c r="D330" s="211"/>
      <c r="E330" s="211"/>
      <c r="F330" s="212"/>
      <c r="G330" s="212"/>
      <c r="H330" s="76"/>
      <c r="I330" s="76"/>
      <c r="J330" s="76"/>
      <c r="K330" s="76"/>
      <c r="L330" s="211"/>
      <c r="M330" s="76"/>
      <c r="P330" s="37" t="s">
        <v>247</v>
      </c>
      <c r="Q330" s="658" t="s">
        <v>680</v>
      </c>
      <c r="R330" s="39" t="s">
        <v>669</v>
      </c>
      <c r="S330" s="39" t="s">
        <v>681</v>
      </c>
      <c r="T330" s="40" t="s">
        <v>244</v>
      </c>
    </row>
    <row r="331" spans="1:21" ht="30.75" customHeight="1">
      <c r="A331" s="5"/>
      <c r="B331" s="5"/>
      <c r="C331" s="1"/>
      <c r="D331" s="211"/>
      <c r="E331" s="211"/>
      <c r="F331" s="212"/>
      <c r="G331" s="212"/>
      <c r="H331" s="76"/>
      <c r="I331" s="76"/>
      <c r="J331" s="76"/>
      <c r="K331" s="76"/>
      <c r="L331" s="211"/>
      <c r="M331" s="76"/>
      <c r="P331" s="41">
        <v>1</v>
      </c>
      <c r="Q331" s="42" t="s">
        <v>682</v>
      </c>
      <c r="R331" s="43">
        <v>1272362.9785</v>
      </c>
      <c r="S331" s="43">
        <f>T331-R331</f>
        <v>72139.569000000134</v>
      </c>
      <c r="T331" s="44">
        <f>M90</f>
        <v>1344502.5475000001</v>
      </c>
    </row>
    <row r="332" spans="1:21" ht="30.75" customHeight="1">
      <c r="A332" s="5"/>
      <c r="B332" s="5"/>
      <c r="C332" s="1"/>
      <c r="D332" s="211"/>
      <c r="E332" s="211"/>
      <c r="F332" s="212"/>
      <c r="G332" s="212"/>
      <c r="H332" s="76"/>
      <c r="I332" s="76"/>
      <c r="J332" s="76"/>
      <c r="K332" s="76"/>
      <c r="L332" s="211"/>
      <c r="M332" s="76"/>
      <c r="P332" s="41">
        <v>2</v>
      </c>
      <c r="Q332" s="42" t="s">
        <v>843</v>
      </c>
      <c r="R332" s="43">
        <v>379447.74399999995</v>
      </c>
      <c r="S332" s="43">
        <f>T332-R332</f>
        <v>15404.020000000019</v>
      </c>
      <c r="T332" s="44">
        <f>M128</f>
        <v>394851.76399999997</v>
      </c>
    </row>
    <row r="333" spans="1:21" ht="32.25" customHeight="1">
      <c r="A333" s="5"/>
      <c r="B333" s="5"/>
      <c r="C333" s="1"/>
      <c r="D333" s="211"/>
      <c r="E333" s="211"/>
      <c r="F333" s="212"/>
      <c r="G333" s="212"/>
      <c r="H333" s="76"/>
      <c r="I333" s="76"/>
      <c r="J333" s="76"/>
      <c r="K333" s="76"/>
      <c r="L333" s="211"/>
      <c r="M333" s="76"/>
      <c r="P333" s="41">
        <v>3</v>
      </c>
      <c r="Q333" s="42" t="s">
        <v>683</v>
      </c>
      <c r="R333" s="43">
        <v>229622.72500000001</v>
      </c>
      <c r="S333" s="43">
        <f>T333-R333</f>
        <v>0</v>
      </c>
      <c r="T333" s="44">
        <f>M199</f>
        <v>229622.72500000001</v>
      </c>
    </row>
    <row r="334" spans="1:21" ht="20.100000000000001" customHeight="1">
      <c r="A334" s="5"/>
      <c r="B334" s="5"/>
      <c r="C334" s="1"/>
      <c r="D334" s="211"/>
      <c r="E334" s="211"/>
      <c r="F334" s="212"/>
      <c r="G334" s="212"/>
      <c r="H334" s="76"/>
      <c r="I334" s="76"/>
      <c r="J334" s="76"/>
      <c r="K334" s="76"/>
      <c r="L334" s="211"/>
      <c r="M334" s="76"/>
      <c r="P334" s="41">
        <v>4</v>
      </c>
      <c r="Q334" s="42" t="s">
        <v>684</v>
      </c>
      <c r="R334" s="43">
        <v>328879.2</v>
      </c>
      <c r="S334" s="43">
        <f>T334-R334</f>
        <v>5986.7999999999884</v>
      </c>
      <c r="T334" s="44">
        <f>M316</f>
        <v>334866</v>
      </c>
    </row>
    <row r="335" spans="1:21" ht="30.75" customHeight="1">
      <c r="A335" s="5"/>
      <c r="B335" s="5"/>
      <c r="C335" s="1"/>
      <c r="D335" s="211"/>
      <c r="E335" s="211"/>
      <c r="F335" s="212"/>
      <c r="G335" s="212"/>
      <c r="H335" s="76"/>
      <c r="I335" s="76"/>
      <c r="J335" s="76"/>
      <c r="K335" s="76"/>
      <c r="L335" s="211"/>
      <c r="M335" s="76"/>
      <c r="P335" s="41"/>
      <c r="Q335" s="42"/>
      <c r="R335" s="43"/>
      <c r="S335" s="43"/>
      <c r="T335" s="44"/>
    </row>
    <row r="336" spans="1:21" ht="20.100000000000001" customHeight="1">
      <c r="A336" s="5"/>
      <c r="B336" s="5"/>
      <c r="C336" s="1"/>
      <c r="D336" s="211"/>
      <c r="E336" s="211"/>
      <c r="F336" s="212"/>
      <c r="G336" s="212"/>
      <c r="H336" s="76"/>
      <c r="I336" s="76"/>
      <c r="J336" s="76"/>
      <c r="K336" s="76"/>
      <c r="L336" s="211"/>
      <c r="M336" s="76"/>
      <c r="P336" s="41"/>
      <c r="Q336" s="42"/>
      <c r="R336" s="43"/>
      <c r="S336" s="43"/>
      <c r="T336" s="44"/>
    </row>
    <row r="337" spans="1:24" ht="27" customHeight="1" thickBot="1">
      <c r="A337" s="5"/>
      <c r="B337" s="5"/>
      <c r="C337" s="1"/>
      <c r="D337" s="211"/>
      <c r="E337" s="211"/>
      <c r="F337" s="212"/>
      <c r="G337" s="212"/>
      <c r="H337" s="76"/>
      <c r="I337" s="76"/>
      <c r="J337" s="76"/>
      <c r="K337" s="76"/>
      <c r="L337" s="211"/>
      <c r="M337" s="76"/>
      <c r="P337" s="849" t="s">
        <v>687</v>
      </c>
      <c r="Q337" s="850"/>
      <c r="R337" s="360">
        <v>1943924.3135000002</v>
      </c>
      <c r="S337" s="360">
        <f>SUM(S331:S336)</f>
        <v>93530.389000000141</v>
      </c>
      <c r="T337" s="361">
        <f>SUM(T331:T336)</f>
        <v>2303843.0365000004</v>
      </c>
    </row>
    <row r="338" spans="1:24" ht="20.100000000000001" customHeight="1" thickTop="1" thickBot="1">
      <c r="A338" s="5"/>
      <c r="B338" s="5"/>
      <c r="C338" s="1"/>
      <c r="D338" s="211"/>
      <c r="E338" s="211"/>
      <c r="F338" s="212"/>
      <c r="G338" s="212"/>
      <c r="H338" s="76"/>
      <c r="I338" s="76"/>
      <c r="J338" s="76"/>
      <c r="K338" s="76"/>
      <c r="L338" s="211"/>
      <c r="M338" s="76"/>
      <c r="P338" s="36"/>
      <c r="Q338" s="656"/>
      <c r="R338" s="24"/>
      <c r="S338" s="24"/>
      <c r="T338" s="24"/>
    </row>
    <row r="339" spans="1:24" ht="20.100000000000001" customHeight="1" thickBot="1">
      <c r="A339" s="696" t="s">
        <v>247</v>
      </c>
      <c r="B339" s="697" t="s">
        <v>680</v>
      </c>
      <c r="C339" s="698" t="s">
        <v>654</v>
      </c>
      <c r="D339" s="699" t="s">
        <v>910</v>
      </c>
      <c r="E339" s="699" t="s">
        <v>911</v>
      </c>
      <c r="F339" s="212"/>
      <c r="G339" s="212"/>
      <c r="H339" s="76"/>
      <c r="I339" s="76"/>
      <c r="J339" s="76"/>
      <c r="K339" s="76"/>
      <c r="L339" s="211"/>
      <c r="M339" s="76"/>
      <c r="P339" s="36"/>
      <c r="Q339" s="645"/>
      <c r="R339" s="24"/>
      <c r="S339" s="24"/>
      <c r="T339" s="24"/>
    </row>
    <row r="340" spans="1:24" ht="35.1" customHeight="1">
      <c r="A340" s="700">
        <v>1</v>
      </c>
      <c r="B340" s="701" t="s">
        <v>655</v>
      </c>
      <c r="C340" s="702"/>
      <c r="D340" s="702"/>
      <c r="E340" s="702"/>
      <c r="F340" s="212"/>
      <c r="G340" s="212"/>
      <c r="H340" s="76"/>
      <c r="I340" s="76"/>
      <c r="J340" s="76"/>
      <c r="K340" s="76"/>
      <c r="L340" s="211"/>
      <c r="M340" s="76"/>
      <c r="P340" s="36"/>
      <c r="Q340" s="657"/>
      <c r="R340" s="295"/>
      <c r="S340" s="718"/>
      <c r="T340" s="719"/>
      <c r="U340" s="720"/>
      <c r="V340" s="721"/>
      <c r="W340" s="721"/>
      <c r="X340" s="847"/>
    </row>
    <row r="341" spans="1:24" ht="20.100000000000001" customHeight="1">
      <c r="A341" s="703">
        <v>2</v>
      </c>
      <c r="B341" s="704" t="s">
        <v>656</v>
      </c>
      <c r="C341" s="702">
        <v>1812641.49</v>
      </c>
      <c r="D341" s="705">
        <v>1812641.49</v>
      </c>
      <c r="E341" s="705" t="e">
        <f>#REF!+'E2'!#REF!+'E3'!#REF!+'E4'!#REF!+'E5'!#REF!+'E6'!#REF!</f>
        <v>#REF!</v>
      </c>
      <c r="F341" s="212"/>
      <c r="G341" s="212"/>
      <c r="H341" s="76"/>
      <c r="I341" s="76"/>
      <c r="J341" s="76"/>
      <c r="K341" s="76"/>
      <c r="L341" s="211"/>
      <c r="M341" s="76"/>
      <c r="P341" s="36"/>
      <c r="Q341" s="47"/>
      <c r="R341" s="24"/>
      <c r="S341" s="182"/>
      <c r="T341" s="722"/>
      <c r="U341" s="723"/>
      <c r="V341" s="723"/>
      <c r="W341" s="723"/>
      <c r="X341" s="847"/>
    </row>
    <row r="342" spans="1:24">
      <c r="A342" s="703">
        <v>3</v>
      </c>
      <c r="B342" s="704" t="s">
        <v>657</v>
      </c>
      <c r="C342" s="702">
        <v>923450.02</v>
      </c>
      <c r="D342" s="705">
        <v>923450.02</v>
      </c>
      <c r="E342" s="705" t="e">
        <f>#REF!+'E2'!#REF!+'E3'!#REF!+'E4'!#REF!+'E5'!#REF!+'E6'!#REF!</f>
        <v>#REF!</v>
      </c>
      <c r="F342" s="212"/>
      <c r="G342" s="212"/>
      <c r="H342" s="76"/>
      <c r="I342" s="76"/>
      <c r="J342" s="76"/>
      <c r="K342" s="76"/>
      <c r="L342" s="211"/>
      <c r="M342" s="76"/>
      <c r="P342" s="36"/>
      <c r="Q342" s="47"/>
      <c r="R342" s="24"/>
      <c r="S342" s="182"/>
      <c r="T342" s="722"/>
      <c r="U342" s="723"/>
      <c r="V342" s="724"/>
      <c r="W342" s="724"/>
      <c r="X342" s="725"/>
    </row>
    <row r="343" spans="1:24">
      <c r="A343" s="700">
        <v>4</v>
      </c>
      <c r="B343" s="704" t="s">
        <v>658</v>
      </c>
      <c r="C343" s="702">
        <v>193199.99</v>
      </c>
      <c r="D343" s="705">
        <v>193199.99</v>
      </c>
      <c r="E343" s="705" t="e">
        <f>#REF!+'E2'!#REF!+'E3'!#REF!+'E4'!#REF!+'E5'!#REF!+'E6'!#REF!</f>
        <v>#REF!</v>
      </c>
      <c r="F343" s="212"/>
      <c r="G343" s="212"/>
      <c r="H343" s="76"/>
      <c r="I343" s="76"/>
      <c r="J343" s="76"/>
      <c r="K343" s="76"/>
      <c r="L343" s="211"/>
      <c r="M343" s="76"/>
      <c r="P343" s="36"/>
      <c r="Q343" s="47"/>
      <c r="R343" s="24"/>
      <c r="S343" s="182"/>
      <c r="T343" s="722"/>
      <c r="U343" s="723"/>
      <c r="V343" s="724"/>
      <c r="W343" s="724"/>
      <c r="X343" s="725"/>
    </row>
    <row r="344" spans="1:24">
      <c r="A344" s="703">
        <v>5</v>
      </c>
      <c r="B344" s="704" t="s">
        <v>912</v>
      </c>
      <c r="C344" s="702">
        <v>379268.4</v>
      </c>
      <c r="D344" s="705">
        <v>379268.4</v>
      </c>
      <c r="E344" s="705">
        <v>271061.07</v>
      </c>
      <c r="F344" s="212"/>
      <c r="G344" s="212"/>
      <c r="H344" s="76"/>
      <c r="I344" s="76"/>
      <c r="J344" s="76"/>
      <c r="K344" s="76"/>
      <c r="L344" s="211"/>
      <c r="M344" s="76"/>
      <c r="P344" s="36"/>
      <c r="Q344" s="47"/>
      <c r="R344" s="24"/>
      <c r="S344" s="182"/>
      <c r="T344" s="722"/>
      <c r="U344" s="723"/>
      <c r="V344" s="724"/>
      <c r="W344" s="724"/>
      <c r="X344" s="725"/>
    </row>
    <row r="345" spans="1:24">
      <c r="A345" s="703">
        <v>6</v>
      </c>
      <c r="B345" s="704" t="s">
        <v>659</v>
      </c>
      <c r="C345" s="702">
        <v>1570325.02</v>
      </c>
      <c r="D345" s="705">
        <v>1421848.78</v>
      </c>
      <c r="E345" s="705">
        <f>G344+G345+G346</f>
        <v>0</v>
      </c>
      <c r="F345" s="212"/>
      <c r="G345" s="212"/>
      <c r="H345" s="76"/>
      <c r="I345" s="76"/>
      <c r="J345" s="76"/>
      <c r="K345" s="76"/>
      <c r="L345" s="211"/>
      <c r="M345" s="76"/>
      <c r="Q345" s="47"/>
      <c r="R345" s="24"/>
      <c r="S345" s="182"/>
      <c r="T345" s="722"/>
      <c r="U345" s="723"/>
      <c r="V345" s="724"/>
      <c r="W345" s="724"/>
      <c r="X345" s="725"/>
    </row>
    <row r="346" spans="1:24">
      <c r="A346" s="700">
        <v>7</v>
      </c>
      <c r="B346" s="704" t="s">
        <v>85</v>
      </c>
      <c r="C346" s="702">
        <v>165600</v>
      </c>
      <c r="D346" s="705">
        <v>118892.31</v>
      </c>
      <c r="E346" s="705"/>
      <c r="F346" s="212"/>
      <c r="G346" s="212"/>
      <c r="H346" s="76"/>
      <c r="I346" s="76"/>
      <c r="J346" s="76"/>
      <c r="K346" s="76"/>
      <c r="L346" s="211"/>
      <c r="M346" s="76"/>
      <c r="Q346" s="47"/>
      <c r="R346" s="24"/>
      <c r="S346" s="182"/>
      <c r="T346" s="722"/>
      <c r="U346" s="723"/>
      <c r="V346" s="724"/>
      <c r="W346" s="724"/>
      <c r="X346" s="725"/>
    </row>
    <row r="347" spans="1:24">
      <c r="A347" s="703">
        <v>8</v>
      </c>
      <c r="B347" s="704" t="s">
        <v>86</v>
      </c>
      <c r="C347" s="702">
        <v>2092827.5</v>
      </c>
      <c r="D347" s="705">
        <v>1429875.2</v>
      </c>
      <c r="E347" s="705">
        <f>G347+G348+G349</f>
        <v>0</v>
      </c>
      <c r="F347" s="212"/>
      <c r="G347" s="212"/>
      <c r="H347" s="76"/>
      <c r="I347" s="76"/>
      <c r="J347" s="76"/>
      <c r="K347" s="76"/>
      <c r="L347" s="211"/>
      <c r="M347" s="76"/>
      <c r="Q347" s="47"/>
      <c r="R347" s="24"/>
      <c r="S347" s="182"/>
      <c r="T347" s="722"/>
      <c r="U347" s="723"/>
      <c r="V347" s="724"/>
      <c r="W347" s="724"/>
      <c r="X347" s="725"/>
    </row>
    <row r="348" spans="1:24">
      <c r="A348" s="703">
        <v>9</v>
      </c>
      <c r="B348" s="704" t="s">
        <v>87</v>
      </c>
      <c r="C348" s="702">
        <v>1247864.99</v>
      </c>
      <c r="D348" s="705">
        <v>462949.91</v>
      </c>
      <c r="E348" s="705" t="e">
        <f>'E1'!#REF!+'E1'!#REF!+'E2'!#REF!+'E2'!#REF!+'E3'!#REF!+'E3'!#REF!+'E4'!#REF!+'E4'!#REF!+'E5'!#REF!+'E5'!#REF!+'E6'!#REF!+'E6'!#REF!</f>
        <v>#REF!</v>
      </c>
      <c r="F348" s="212"/>
      <c r="G348" s="212"/>
      <c r="H348" s="76"/>
      <c r="I348" s="76"/>
      <c r="J348" s="76"/>
      <c r="K348" s="76"/>
      <c r="L348" s="211"/>
      <c r="M348" s="76"/>
      <c r="Q348" s="47"/>
      <c r="R348" s="24"/>
      <c r="S348" s="182"/>
      <c r="T348" s="722"/>
      <c r="U348" s="723"/>
      <c r="V348" s="724"/>
      <c r="W348" s="724"/>
      <c r="X348" s="725"/>
    </row>
    <row r="349" spans="1:24">
      <c r="A349" s="700">
        <v>10</v>
      </c>
      <c r="B349" s="704" t="s">
        <v>88</v>
      </c>
      <c r="C349" s="702">
        <v>126695.52</v>
      </c>
      <c r="D349" s="705">
        <v>84840.75</v>
      </c>
      <c r="E349" s="705" t="e">
        <f>#REF!+'E2'!#REF!+'E3'!#REF!+'E4'!#REF!+'E5'!#REF!+'E6'!#REF!</f>
        <v>#REF!</v>
      </c>
      <c r="F349" s="212"/>
      <c r="G349" s="212"/>
      <c r="H349" s="76"/>
      <c r="I349" s="76"/>
      <c r="J349" s="76"/>
      <c r="K349" s="76"/>
      <c r="L349" s="211"/>
      <c r="M349" s="76"/>
      <c r="Q349" s="643"/>
      <c r="S349" s="182"/>
      <c r="T349" s="722"/>
      <c r="U349" s="723"/>
      <c r="V349" s="724"/>
      <c r="W349" s="724"/>
      <c r="X349" s="725"/>
    </row>
    <row r="350" spans="1:24">
      <c r="A350" s="703">
        <v>11</v>
      </c>
      <c r="B350" s="704" t="s">
        <v>89</v>
      </c>
      <c r="C350" s="702">
        <v>139437.48000000001</v>
      </c>
      <c r="D350" s="705">
        <v>113292.95</v>
      </c>
      <c r="E350" s="705" t="e">
        <f>#REF!+'E2'!#REF!+'E3'!#REF!+'E4'!#REF!+'E5'!#REF!+'E6'!#REF!</f>
        <v>#REF!</v>
      </c>
      <c r="F350" s="212"/>
      <c r="G350" s="212"/>
      <c r="H350" s="76"/>
      <c r="I350" s="76"/>
      <c r="J350" s="76"/>
      <c r="K350" s="76"/>
      <c r="L350" s="211"/>
      <c r="M350" s="76"/>
      <c r="S350" s="182"/>
      <c r="T350" s="722"/>
      <c r="U350" s="723"/>
      <c r="V350" s="724"/>
      <c r="W350" s="724"/>
      <c r="X350" s="725"/>
    </row>
    <row r="351" spans="1:24">
      <c r="A351" s="703">
        <v>12</v>
      </c>
      <c r="B351" s="704" t="s">
        <v>90</v>
      </c>
      <c r="C351" s="702">
        <v>468442.71</v>
      </c>
      <c r="D351" s="705">
        <v>456512.9</v>
      </c>
      <c r="E351" s="705" t="e">
        <f>#REF!+'E2'!#REF!+'E3'!#REF!+'E4'!#REF!+'E5'!#REF!+'E6'!#REF!</f>
        <v>#REF!</v>
      </c>
      <c r="F351" s="12"/>
      <c r="G351" s="12"/>
      <c r="L351" s="6"/>
      <c r="S351" s="182"/>
      <c r="T351" s="722"/>
      <c r="U351" s="723"/>
      <c r="V351" s="724"/>
      <c r="W351" s="724"/>
      <c r="X351" s="725"/>
    </row>
    <row r="352" spans="1:24">
      <c r="A352" s="700">
        <v>13</v>
      </c>
      <c r="B352" s="704" t="s">
        <v>91</v>
      </c>
      <c r="C352" s="702">
        <v>1982590.3</v>
      </c>
      <c r="D352" s="705">
        <v>1982590.3</v>
      </c>
      <c r="E352" s="705" t="e">
        <f>#REF!+#REF!+#REF!+'E2'!#REF!+'E2'!#REF!+'E2'!#REF!+'E3'!#REF!+'E3'!#REF!+'E3'!#REF!+'E4'!#REF!+'E4'!#REF!+'E4'!#REF!+'E5'!#REF!+'E5'!#REF!+'E5'!#REF!+'E6'!#REF!+'E6'!#REF!+'E6'!#REF!</f>
        <v>#REF!</v>
      </c>
      <c r="F352" s="12"/>
      <c r="G352" s="12"/>
      <c r="L352" s="6"/>
      <c r="S352" s="182"/>
      <c r="T352" s="722"/>
      <c r="U352" s="723"/>
      <c r="V352" s="724"/>
      <c r="W352" s="724"/>
      <c r="X352" s="725"/>
    </row>
    <row r="353" spans="1:24">
      <c r="A353" s="703">
        <v>14</v>
      </c>
      <c r="B353" s="704" t="s">
        <v>92</v>
      </c>
      <c r="C353" s="702">
        <v>3034147.2</v>
      </c>
      <c r="D353" s="705">
        <v>533893.21</v>
      </c>
      <c r="E353" s="705">
        <v>640604.4</v>
      </c>
      <c r="F353" s="12"/>
      <c r="G353" s="12"/>
      <c r="L353" s="6"/>
      <c r="S353" s="182"/>
      <c r="T353" s="722"/>
      <c r="U353" s="723"/>
      <c r="V353" s="724"/>
      <c r="W353" s="724"/>
      <c r="X353" s="725"/>
    </row>
    <row r="354" spans="1:24">
      <c r="A354" s="703">
        <v>15</v>
      </c>
      <c r="B354" s="704" t="s">
        <v>93</v>
      </c>
      <c r="C354" s="702">
        <v>1797220</v>
      </c>
      <c r="D354" s="705">
        <v>664236.96</v>
      </c>
      <c r="E354" s="705" t="e">
        <f>#REF!+#REF!+'E2'!#REF!+'E2'!#REF!+'E3'!#REF!+'E3'!#REF!+'E4'!#REF!+'E4'!#REF!+'E5'!#REF!+'E5'!#REF!+'E6'!#REF!+'E6'!#REF!</f>
        <v>#REF!</v>
      </c>
      <c r="F354" s="12"/>
      <c r="G354" s="12"/>
      <c r="L354" s="6"/>
      <c r="S354" s="182"/>
      <c r="T354" s="722"/>
      <c r="U354" s="723"/>
      <c r="V354" s="724"/>
      <c r="W354" s="724"/>
      <c r="X354" s="725"/>
    </row>
    <row r="355" spans="1:24">
      <c r="A355" s="700">
        <v>16</v>
      </c>
      <c r="B355" s="704" t="s">
        <v>94</v>
      </c>
      <c r="C355" s="702">
        <v>232990</v>
      </c>
      <c r="D355" s="705">
        <v>40045.160000000003</v>
      </c>
      <c r="E355" s="705"/>
      <c r="F355" s="12"/>
      <c r="G355" s="12"/>
      <c r="L355" s="6"/>
      <c r="S355" s="182"/>
      <c r="T355" s="722"/>
      <c r="U355" s="723"/>
      <c r="V355" s="724"/>
      <c r="W355" s="724"/>
      <c r="X355" s="725"/>
    </row>
    <row r="356" spans="1:24">
      <c r="A356" s="703">
        <v>17</v>
      </c>
      <c r="B356" s="704" t="s">
        <v>892</v>
      </c>
      <c r="C356" s="702">
        <v>1835902.03</v>
      </c>
      <c r="D356" s="705">
        <v>501159.98</v>
      </c>
      <c r="E356" s="705" t="e">
        <f>#REF!+'E2'!#REF!+'E3'!#REF!+'E4'!#REF!+'E5'!#REF!+'E6'!#REF!</f>
        <v>#REF!</v>
      </c>
      <c r="F356" s="12"/>
      <c r="G356" s="12"/>
      <c r="L356" s="6"/>
      <c r="S356" s="182"/>
      <c r="T356" s="722"/>
      <c r="U356" s="723"/>
      <c r="V356" s="724"/>
      <c r="W356" s="724"/>
      <c r="X356" s="725"/>
    </row>
    <row r="357" spans="1:24">
      <c r="A357" s="703">
        <v>18</v>
      </c>
      <c r="B357" s="704" t="s">
        <v>893</v>
      </c>
      <c r="C357" s="702">
        <v>225745.01</v>
      </c>
      <c r="D357" s="705">
        <v>0</v>
      </c>
      <c r="E357" s="705" t="e">
        <f>#REF!+#REF!+#REF!+'E2'!#REF!+'E2'!#REF!+'E2'!#REF!+'E3'!#REF!+'E3'!#REF!+'E4'!#REF!+'E4'!#REF!+'E5'!#REF!+'E5'!#REF!+'E5'!#REF!+'E6'!#REF!+'E6'!#REF!+'E6'!#REF!</f>
        <v>#REF!</v>
      </c>
      <c r="F357" s="12"/>
      <c r="G357" s="12"/>
      <c r="L357" s="6"/>
      <c r="S357" s="182"/>
      <c r="T357" s="722"/>
      <c r="U357" s="723"/>
      <c r="V357" s="724"/>
      <c r="W357" s="724"/>
      <c r="X357" s="725"/>
    </row>
    <row r="358" spans="1:24">
      <c r="A358" s="700">
        <v>19</v>
      </c>
      <c r="B358" s="704" t="s">
        <v>894</v>
      </c>
      <c r="C358" s="702">
        <v>487000</v>
      </c>
      <c r="D358" s="705">
        <v>0</v>
      </c>
      <c r="E358" s="705">
        <v>71760</v>
      </c>
      <c r="F358" s="12"/>
      <c r="G358" s="12"/>
      <c r="L358" s="6"/>
      <c r="S358" s="182"/>
      <c r="T358" s="722"/>
      <c r="U358" s="723"/>
      <c r="V358" s="724"/>
      <c r="W358" s="724"/>
      <c r="X358" s="725"/>
    </row>
    <row r="359" spans="1:24">
      <c r="A359" s="703">
        <v>20</v>
      </c>
      <c r="B359" s="704" t="s">
        <v>895</v>
      </c>
      <c r="C359" s="702">
        <v>436374.39</v>
      </c>
      <c r="D359" s="705">
        <v>161280.20000000001</v>
      </c>
      <c r="E359" s="705" t="e">
        <f>#REF!+'E2'!#REF!+'E3'!#REF!+'E4'!#REF!+'E5'!#REF!+'E6'!#REF!</f>
        <v>#REF!</v>
      </c>
      <c r="F359" s="12"/>
      <c r="G359" s="12"/>
      <c r="L359" s="6"/>
      <c r="S359" s="182"/>
      <c r="T359" s="722"/>
      <c r="U359" s="723"/>
      <c r="V359" s="724"/>
      <c r="W359" s="724"/>
      <c r="X359" s="725"/>
    </row>
    <row r="360" spans="1:24">
      <c r="A360" s="703">
        <v>21</v>
      </c>
      <c r="B360" s="704" t="s">
        <v>896</v>
      </c>
      <c r="C360" s="702">
        <v>3691063</v>
      </c>
      <c r="D360" s="705">
        <v>353135.35</v>
      </c>
      <c r="E360" s="705" t="e">
        <f>#REF!+'E2'!#REF!+'E3'!#REF!+'E4'!#REF!+'E5'!#REF!+'E6'!#REF!</f>
        <v>#REF!</v>
      </c>
      <c r="F360" s="12"/>
      <c r="G360" s="12"/>
      <c r="L360" s="6"/>
      <c r="S360" s="182"/>
      <c r="T360" s="722"/>
      <c r="U360" s="723"/>
      <c r="V360" s="724"/>
      <c r="W360" s="724"/>
      <c r="X360" s="725"/>
    </row>
    <row r="361" spans="1:24">
      <c r="A361" s="700">
        <v>22</v>
      </c>
      <c r="B361" s="704" t="s">
        <v>897</v>
      </c>
      <c r="C361" s="702">
        <v>613525.02</v>
      </c>
      <c r="D361" s="705">
        <v>0</v>
      </c>
      <c r="E361" s="705"/>
      <c r="F361" s="12"/>
      <c r="G361" s="12"/>
      <c r="L361" s="6"/>
      <c r="S361" s="182"/>
      <c r="T361" s="722"/>
      <c r="U361" s="723"/>
      <c r="V361" s="724"/>
      <c r="W361" s="724"/>
      <c r="X361" s="725"/>
    </row>
    <row r="362" spans="1:24">
      <c r="A362" s="703">
        <v>23</v>
      </c>
      <c r="B362" s="704" t="s">
        <v>898</v>
      </c>
      <c r="C362" s="702">
        <v>1728910.01</v>
      </c>
      <c r="D362" s="705">
        <v>0</v>
      </c>
      <c r="E362" s="705" t="e">
        <f>#REF!+'E2'!#REF!+'E3'!#REF!+'E4'!#REF!+'E5'!#REF!+'E6'!#REF!</f>
        <v>#REF!</v>
      </c>
      <c r="F362" s="12"/>
      <c r="G362" s="12"/>
      <c r="L362" s="6"/>
      <c r="S362" s="182"/>
      <c r="T362" s="722"/>
      <c r="U362" s="723"/>
      <c r="V362" s="724"/>
      <c r="W362" s="724"/>
      <c r="X362" s="725"/>
    </row>
    <row r="363" spans="1:24">
      <c r="A363" s="703">
        <v>24</v>
      </c>
      <c r="B363" s="704" t="s">
        <v>899</v>
      </c>
      <c r="C363" s="702">
        <v>801115.03</v>
      </c>
      <c r="D363" s="705">
        <v>0</v>
      </c>
      <c r="E363" s="705"/>
      <c r="F363" s="12"/>
      <c r="G363" s="12"/>
      <c r="L363" s="6"/>
      <c r="S363" s="182"/>
      <c r="T363" s="722"/>
      <c r="U363" s="723"/>
      <c r="V363" s="724"/>
      <c r="W363" s="724"/>
      <c r="X363" s="725"/>
    </row>
    <row r="364" spans="1:24">
      <c r="A364" s="700">
        <v>25</v>
      </c>
      <c r="B364" s="704" t="s">
        <v>900</v>
      </c>
      <c r="C364" s="702">
        <v>2373890.98</v>
      </c>
      <c r="D364" s="705">
        <v>762591.73</v>
      </c>
      <c r="E364" s="705" t="e">
        <f>#REF!+'E2'!#REF!+'E3'!#REF!+'E4'!#REF!+'E5'!#REF!+'E6'!#REF!</f>
        <v>#REF!</v>
      </c>
      <c r="F364" s="12"/>
      <c r="G364" s="12"/>
      <c r="L364" s="6"/>
      <c r="S364" s="182"/>
      <c r="T364" s="722"/>
      <c r="U364" s="723"/>
      <c r="V364" s="724"/>
      <c r="W364" s="724"/>
      <c r="X364" s="725"/>
    </row>
    <row r="365" spans="1:24">
      <c r="A365" s="703">
        <v>26</v>
      </c>
      <c r="B365" s="704" t="s">
        <v>901</v>
      </c>
      <c r="C365" s="702">
        <v>4171952.4</v>
      </c>
      <c r="D365" s="705">
        <v>0</v>
      </c>
      <c r="E365" s="705">
        <v>585446.13</v>
      </c>
      <c r="F365" s="12"/>
      <c r="G365" s="12"/>
      <c r="L365" s="6"/>
      <c r="S365" s="182"/>
      <c r="T365" s="722"/>
      <c r="U365" s="723"/>
      <c r="V365" s="724"/>
      <c r="W365" s="724"/>
      <c r="X365" s="725"/>
    </row>
    <row r="366" spans="1:24">
      <c r="A366" s="703">
        <v>27</v>
      </c>
      <c r="B366" s="704" t="s">
        <v>902</v>
      </c>
      <c r="C366" s="702">
        <v>3402000.01</v>
      </c>
      <c r="D366" s="705">
        <v>576540.87</v>
      </c>
      <c r="E366" s="705"/>
      <c r="F366" s="12"/>
      <c r="G366" s="12"/>
      <c r="L366" s="6"/>
      <c r="S366" s="182"/>
      <c r="T366" s="722"/>
      <c r="U366" s="723"/>
      <c r="V366" s="724"/>
      <c r="W366" s="724"/>
      <c r="X366" s="725"/>
    </row>
    <row r="367" spans="1:24">
      <c r="A367" s="700">
        <v>28</v>
      </c>
      <c r="B367" s="706" t="s">
        <v>903</v>
      </c>
      <c r="C367" s="702">
        <v>654561.6</v>
      </c>
      <c r="D367" s="705">
        <v>0</v>
      </c>
      <c r="E367" s="705"/>
      <c r="F367" s="12"/>
      <c r="G367" s="12"/>
      <c r="L367" s="6"/>
      <c r="S367" s="182"/>
      <c r="T367" s="722"/>
      <c r="U367" s="723"/>
      <c r="V367" s="724"/>
      <c r="W367" s="724"/>
      <c r="X367" s="725"/>
    </row>
    <row r="368" spans="1:24">
      <c r="A368" s="703">
        <v>29</v>
      </c>
      <c r="B368" s="704" t="s">
        <v>904</v>
      </c>
      <c r="C368" s="702">
        <v>115000</v>
      </c>
      <c r="D368" s="705">
        <v>17692.310000000001</v>
      </c>
      <c r="E368" s="705"/>
      <c r="F368" s="12"/>
      <c r="G368" s="12"/>
      <c r="L368" s="6"/>
      <c r="S368" s="182"/>
      <c r="T368" s="722"/>
      <c r="U368" s="723"/>
      <c r="V368" s="724"/>
      <c r="W368" s="724"/>
      <c r="X368" s="725"/>
    </row>
    <row r="369" spans="1:24">
      <c r="A369" s="703">
        <v>30</v>
      </c>
      <c r="B369" s="704" t="s">
        <v>905</v>
      </c>
      <c r="C369" s="702">
        <v>494960</v>
      </c>
      <c r="D369" s="705">
        <v>0</v>
      </c>
      <c r="E369" s="705"/>
      <c r="F369" s="12"/>
      <c r="G369" s="12"/>
      <c r="L369" s="6"/>
      <c r="S369" s="182"/>
      <c r="T369" s="722"/>
      <c r="U369" s="723"/>
      <c r="V369" s="724"/>
      <c r="W369" s="724"/>
      <c r="X369" s="725"/>
    </row>
    <row r="370" spans="1:24">
      <c r="A370" s="700">
        <v>31</v>
      </c>
      <c r="B370" s="704" t="s">
        <v>906</v>
      </c>
      <c r="C370" s="702">
        <v>2018940</v>
      </c>
      <c r="D370" s="705">
        <v>309635.51</v>
      </c>
      <c r="E370" s="705"/>
      <c r="F370" s="12"/>
      <c r="G370" s="12"/>
      <c r="L370" s="6"/>
      <c r="S370" s="182"/>
      <c r="T370" s="722"/>
      <c r="U370" s="723"/>
      <c r="V370" s="724"/>
      <c r="W370" s="724"/>
      <c r="X370" s="725"/>
    </row>
    <row r="371" spans="1:24">
      <c r="A371" s="703">
        <v>32</v>
      </c>
      <c r="B371" s="704" t="s">
        <v>907</v>
      </c>
      <c r="C371" s="702">
        <v>202400.01</v>
      </c>
      <c r="D371" s="705">
        <v>0</v>
      </c>
      <c r="E371" s="705"/>
      <c r="F371" s="12"/>
      <c r="G371" s="12"/>
      <c r="L371" s="6"/>
      <c r="S371" s="182"/>
      <c r="T371" s="722"/>
      <c r="U371" s="723"/>
      <c r="V371" s="724"/>
      <c r="W371" s="724"/>
      <c r="X371" s="725"/>
    </row>
    <row r="372" spans="1:24">
      <c r="A372" s="703">
        <v>33</v>
      </c>
      <c r="B372" s="704" t="s">
        <v>908</v>
      </c>
      <c r="C372" s="702">
        <v>598402.5</v>
      </c>
      <c r="D372" s="705">
        <v>0</v>
      </c>
      <c r="E372" s="705"/>
      <c r="F372" s="12"/>
      <c r="G372" s="12"/>
      <c r="L372" s="6"/>
      <c r="S372" s="182"/>
      <c r="T372" s="722"/>
      <c r="U372" s="723"/>
      <c r="V372" s="724"/>
      <c r="W372" s="724"/>
      <c r="X372" s="725"/>
    </row>
    <row r="373" spans="1:24">
      <c r="A373" s="710">
        <v>34</v>
      </c>
      <c r="B373" s="706" t="s">
        <v>909</v>
      </c>
      <c r="C373" s="707">
        <v>0</v>
      </c>
      <c r="D373" s="707">
        <v>0</v>
      </c>
      <c r="E373" s="707"/>
      <c r="F373" s="12"/>
      <c r="G373" s="12"/>
      <c r="L373" s="6"/>
      <c r="S373" s="182"/>
      <c r="T373" s="722"/>
      <c r="U373" s="723"/>
      <c r="V373" s="724"/>
      <c r="W373" s="724"/>
      <c r="X373" s="725"/>
    </row>
    <row r="374" spans="1:24" ht="23.25">
      <c r="A374" s="700">
        <v>34</v>
      </c>
      <c r="B374" s="716" t="s">
        <v>686</v>
      </c>
      <c r="C374" s="702">
        <v>0</v>
      </c>
      <c r="D374" s="702">
        <v>0</v>
      </c>
      <c r="E374" s="702" t="e">
        <f>تشوينات!#REF!+تشوينات!#REF!+'تشوينات كهرباء'!#REF!</f>
        <v>#REF!</v>
      </c>
      <c r="F374" s="12"/>
      <c r="G374" s="12"/>
      <c r="L374" s="6"/>
      <c r="S374" s="182"/>
      <c r="T374" s="722"/>
      <c r="U374" s="723"/>
      <c r="V374" s="723"/>
      <c r="W374" s="724"/>
      <c r="X374" s="725"/>
    </row>
    <row r="375" spans="1:24" ht="24" thickBot="1">
      <c r="A375" s="714">
        <v>34</v>
      </c>
      <c r="B375" s="717" t="s">
        <v>919</v>
      </c>
      <c r="C375" s="715">
        <v>0</v>
      </c>
      <c r="D375" s="715">
        <v>0</v>
      </c>
      <c r="E375" s="715" t="e">
        <f>v.o!#REF!</f>
        <v>#REF!</v>
      </c>
      <c r="F375" s="12"/>
      <c r="G375" s="12"/>
      <c r="L375" s="6"/>
      <c r="S375" s="182"/>
      <c r="T375" s="726"/>
      <c r="U375" s="723"/>
      <c r="V375" s="723"/>
      <c r="W375" s="723"/>
      <c r="X375" s="725"/>
    </row>
    <row r="376" spans="1:24" ht="24" thickBot="1">
      <c r="A376" s="224"/>
      <c r="B376" s="711" t="s">
        <v>654</v>
      </c>
      <c r="C376" s="712">
        <v>40018442.609999999</v>
      </c>
      <c r="D376" s="713">
        <v>13299574.279999999</v>
      </c>
      <c r="E376" s="713" t="e">
        <f>SUM(E340:E375)</f>
        <v>#REF!</v>
      </c>
      <c r="F376" s="12"/>
      <c r="G376" s="12"/>
      <c r="L376" s="6"/>
      <c r="S376" s="182"/>
      <c r="T376" s="726"/>
      <c r="U376" s="723"/>
      <c r="V376" s="723"/>
      <c r="W376" s="723"/>
      <c r="X376" s="725"/>
    </row>
    <row r="377" spans="1:24" ht="45" customHeight="1">
      <c r="A377" s="5"/>
      <c r="B377" s="5"/>
      <c r="C377" s="1"/>
      <c r="D377" s="6"/>
      <c r="E377" s="6"/>
      <c r="F377" s="12"/>
      <c r="G377" s="12"/>
      <c r="L377" s="6"/>
      <c r="S377" s="708"/>
      <c r="T377" s="719"/>
      <c r="U377" s="723"/>
      <c r="V377" s="727"/>
      <c r="W377" s="727"/>
      <c r="X377" s="725"/>
    </row>
    <row r="378" spans="1:24">
      <c r="A378" s="5"/>
      <c r="B378" s="5"/>
      <c r="C378" s="1"/>
      <c r="D378" s="6"/>
      <c r="E378" s="6"/>
      <c r="F378" s="12"/>
      <c r="G378" s="12"/>
      <c r="L378" s="6"/>
    </row>
    <row r="379" spans="1:24">
      <c r="A379" s="5"/>
      <c r="B379" s="5"/>
      <c r="C379" s="1"/>
      <c r="D379" s="6"/>
      <c r="E379" s="6"/>
      <c r="F379" s="12"/>
      <c r="G379" s="12"/>
      <c r="L379" s="6"/>
    </row>
    <row r="380" spans="1:24">
      <c r="A380" s="5"/>
      <c r="B380" s="5"/>
      <c r="C380" s="1"/>
      <c r="D380" s="6"/>
      <c r="E380" s="6"/>
      <c r="F380" s="12"/>
      <c r="G380" s="12"/>
      <c r="L380" s="6"/>
    </row>
    <row r="381" spans="1:24">
      <c r="A381" s="5"/>
      <c r="B381" s="5"/>
      <c r="C381" s="1"/>
      <c r="D381" s="6"/>
      <c r="E381" s="6"/>
      <c r="F381" s="12"/>
      <c r="G381" s="12"/>
      <c r="L381" s="6"/>
    </row>
    <row r="382" spans="1:24">
      <c r="A382" s="5"/>
      <c r="B382" s="5"/>
      <c r="C382" s="1"/>
      <c r="D382" s="6"/>
      <c r="E382" s="6"/>
      <c r="F382" s="12"/>
      <c r="G382" s="12"/>
      <c r="L382" s="6"/>
    </row>
    <row r="383" spans="1:24">
      <c r="A383" s="5"/>
      <c r="B383" s="5"/>
      <c r="C383" s="1"/>
      <c r="D383" s="6"/>
      <c r="E383" s="6"/>
      <c r="F383" s="12"/>
      <c r="G383" s="12"/>
      <c r="L383" s="6"/>
    </row>
    <row r="384" spans="1:24">
      <c r="A384" s="5"/>
      <c r="B384" s="5"/>
      <c r="C384" s="1"/>
      <c r="D384" s="6"/>
      <c r="E384" s="6"/>
      <c r="F384" s="12"/>
      <c r="G384" s="12"/>
      <c r="L384" s="6"/>
    </row>
    <row r="385" spans="1:12">
      <c r="A385" s="5"/>
      <c r="B385" s="5"/>
      <c r="C385" s="1"/>
      <c r="D385" s="6"/>
      <c r="E385" s="6"/>
      <c r="F385" s="12"/>
      <c r="G385" s="12"/>
      <c r="L385" s="6"/>
    </row>
    <row r="386" spans="1:12">
      <c r="A386" s="5"/>
      <c r="B386" s="5"/>
      <c r="C386" s="1"/>
      <c r="D386" s="6"/>
      <c r="E386" s="6"/>
      <c r="F386" s="12"/>
      <c r="G386" s="12"/>
      <c r="L386" s="6"/>
    </row>
    <row r="387" spans="1:12">
      <c r="A387" s="5"/>
      <c r="B387" s="5"/>
      <c r="C387" s="1"/>
      <c r="D387" s="6"/>
      <c r="E387" s="6"/>
      <c r="F387" s="12"/>
      <c r="G387" s="12"/>
      <c r="L387" s="6"/>
    </row>
    <row r="388" spans="1:12">
      <c r="A388" s="5"/>
      <c r="B388" s="5"/>
      <c r="C388" s="1"/>
      <c r="D388" s="6"/>
      <c r="E388" s="6"/>
      <c r="F388" s="12"/>
      <c r="G388" s="12"/>
      <c r="L388" s="6"/>
    </row>
    <row r="389" spans="1:12">
      <c r="A389" s="5"/>
      <c r="B389" s="5"/>
      <c r="C389" s="1"/>
      <c r="D389" s="6"/>
      <c r="E389" s="6"/>
      <c r="F389" s="12"/>
      <c r="G389" s="12"/>
      <c r="L389" s="6"/>
    </row>
    <row r="390" spans="1:12">
      <c r="A390" s="5"/>
      <c r="B390" s="5"/>
      <c r="C390" s="1"/>
      <c r="D390" s="6"/>
      <c r="E390" s="6"/>
      <c r="F390" s="12"/>
      <c r="G390" s="12"/>
      <c r="L390" s="6"/>
    </row>
    <row r="391" spans="1:12">
      <c r="A391" s="5"/>
      <c r="B391" s="5"/>
      <c r="C391" s="1"/>
      <c r="D391" s="6"/>
      <c r="E391" s="6"/>
      <c r="F391" s="12"/>
      <c r="G391" s="12"/>
      <c r="L391" s="6"/>
    </row>
    <row r="392" spans="1:12">
      <c r="A392" s="5"/>
      <c r="B392" s="5"/>
      <c r="C392" s="1"/>
      <c r="D392" s="6"/>
      <c r="E392" s="6"/>
      <c r="F392" s="12"/>
      <c r="G392" s="12"/>
      <c r="L392" s="6"/>
    </row>
    <row r="393" spans="1:12">
      <c r="A393" s="5"/>
      <c r="B393" s="5"/>
      <c r="C393" s="1"/>
      <c r="D393" s="6"/>
      <c r="E393" s="6"/>
      <c r="F393" s="12"/>
      <c r="G393" s="12"/>
      <c r="L393" s="6"/>
    </row>
    <row r="394" spans="1:12">
      <c r="A394" s="5"/>
      <c r="B394" s="5"/>
      <c r="C394" s="1"/>
      <c r="D394" s="6"/>
      <c r="E394" s="6"/>
      <c r="F394" s="12"/>
      <c r="G394" s="12"/>
      <c r="L394" s="6"/>
    </row>
    <row r="395" spans="1:12">
      <c r="A395" s="5"/>
      <c r="B395" s="5"/>
      <c r="C395" s="1"/>
      <c r="D395" s="6"/>
      <c r="E395" s="6"/>
      <c r="F395" s="12"/>
      <c r="G395" s="12"/>
      <c r="L395" s="6"/>
    </row>
    <row r="396" spans="1:12">
      <c r="A396" s="5"/>
      <c r="B396" s="5"/>
      <c r="C396" s="1"/>
      <c r="D396" s="6"/>
      <c r="E396" s="6"/>
      <c r="F396" s="12"/>
      <c r="G396" s="12"/>
      <c r="L396" s="6"/>
    </row>
    <row r="397" spans="1:12">
      <c r="A397" s="5"/>
      <c r="B397" s="5"/>
      <c r="C397" s="1"/>
      <c r="D397" s="6"/>
      <c r="E397" s="6"/>
      <c r="F397" s="12"/>
      <c r="G397" s="12"/>
      <c r="L397" s="6"/>
    </row>
    <row r="398" spans="1:12">
      <c r="A398" s="5"/>
      <c r="B398" s="5"/>
      <c r="C398" s="1"/>
      <c r="D398" s="6"/>
      <c r="E398" s="6"/>
      <c r="F398" s="12"/>
      <c r="G398" s="12"/>
      <c r="L398" s="6"/>
    </row>
    <row r="399" spans="1:12">
      <c r="A399" s="5"/>
      <c r="B399" s="5"/>
      <c r="C399" s="1"/>
      <c r="D399" s="6"/>
      <c r="E399" s="6"/>
      <c r="F399" s="12"/>
      <c r="G399" s="12"/>
      <c r="L399" s="6"/>
    </row>
    <row r="400" spans="1:12">
      <c r="A400" s="5"/>
      <c r="B400" s="5"/>
      <c r="D400" s="6"/>
      <c r="E400" s="6"/>
      <c r="F400" s="12"/>
      <c r="G400" s="12"/>
      <c r="L400" s="6"/>
    </row>
    <row r="401" spans="1:12">
      <c r="A401" s="5"/>
      <c r="B401" s="5"/>
      <c r="D401" s="6"/>
      <c r="E401" s="6"/>
      <c r="F401" s="12"/>
      <c r="G401" s="12"/>
      <c r="L401" s="6"/>
    </row>
    <row r="402" spans="1:12">
      <c r="A402" s="5"/>
      <c r="B402" s="5"/>
      <c r="D402" s="6"/>
      <c r="E402" s="6"/>
      <c r="F402" s="12"/>
      <c r="G402" s="12"/>
      <c r="L402" s="6"/>
    </row>
    <row r="403" spans="1:12">
      <c r="A403" s="5"/>
      <c r="B403" s="5"/>
      <c r="D403" s="6"/>
      <c r="E403" s="6"/>
      <c r="F403" s="12"/>
      <c r="G403" s="12"/>
      <c r="L403" s="6"/>
    </row>
    <row r="404" spans="1:12">
      <c r="A404" s="5"/>
      <c r="B404" s="5"/>
      <c r="D404" s="6"/>
      <c r="E404" s="6"/>
      <c r="F404" s="12"/>
      <c r="G404" s="12"/>
      <c r="L404" s="6"/>
    </row>
    <row r="405" spans="1:12">
      <c r="A405" s="5"/>
      <c r="B405" s="5"/>
      <c r="D405" s="6"/>
      <c r="E405" s="6"/>
      <c r="F405" s="12"/>
      <c r="G405" s="12"/>
      <c r="L405" s="6"/>
    </row>
    <row r="406" spans="1:12">
      <c r="A406" s="5"/>
      <c r="B406" s="5"/>
      <c r="D406" s="6"/>
      <c r="E406" s="6"/>
      <c r="F406" s="12"/>
      <c r="G406" s="12"/>
      <c r="L406" s="6"/>
    </row>
    <row r="407" spans="1:12">
      <c r="A407" s="5"/>
      <c r="B407" s="5"/>
      <c r="D407" s="6"/>
      <c r="E407" s="6"/>
      <c r="F407" s="12"/>
      <c r="G407" s="12"/>
      <c r="L407" s="6"/>
    </row>
    <row r="408" spans="1:12">
      <c r="A408" s="5"/>
      <c r="B408" s="5"/>
      <c r="D408" s="6"/>
      <c r="E408" s="6"/>
      <c r="F408" s="12"/>
      <c r="G408" s="12"/>
      <c r="L408" s="6"/>
    </row>
    <row r="409" spans="1:12">
      <c r="A409" s="5"/>
      <c r="B409" s="5"/>
      <c r="D409" s="6"/>
      <c r="E409" s="6"/>
      <c r="F409" s="12"/>
      <c r="G409" s="12"/>
      <c r="L409" s="6"/>
    </row>
    <row r="410" spans="1:12">
      <c r="A410" s="5"/>
      <c r="B410" s="5"/>
      <c r="D410" s="6"/>
      <c r="E410" s="6"/>
      <c r="F410" s="12"/>
      <c r="G410" s="12"/>
      <c r="L410" s="6"/>
    </row>
    <row r="411" spans="1:12">
      <c r="A411" s="5"/>
      <c r="B411" s="5"/>
      <c r="D411" s="6"/>
      <c r="E411" s="6"/>
      <c r="F411" s="12"/>
      <c r="G411" s="12"/>
      <c r="L411" s="6"/>
    </row>
    <row r="412" spans="1:12">
      <c r="A412" s="4"/>
      <c r="B412" s="4"/>
      <c r="D412" s="6"/>
      <c r="E412" s="6"/>
      <c r="F412" s="12"/>
      <c r="G412" s="12"/>
      <c r="L412" s="6"/>
    </row>
    <row r="413" spans="1:12">
      <c r="A413" s="4"/>
      <c r="B413" s="4"/>
      <c r="D413" s="6"/>
      <c r="E413" s="6"/>
      <c r="F413" s="12"/>
      <c r="G413" s="12"/>
      <c r="L413" s="6"/>
    </row>
    <row r="414" spans="1:12">
      <c r="A414" s="4"/>
      <c r="B414" s="4"/>
      <c r="D414" s="6"/>
      <c r="E414" s="6"/>
      <c r="F414" s="12"/>
      <c r="G414" s="12"/>
      <c r="L414" s="6"/>
    </row>
    <row r="415" spans="1:12">
      <c r="A415" s="4"/>
      <c r="B415" s="4"/>
      <c r="D415" s="6"/>
      <c r="E415" s="6"/>
      <c r="F415" s="12"/>
      <c r="G415" s="12"/>
      <c r="L415" s="6"/>
    </row>
    <row r="416" spans="1:12">
      <c r="A416" s="4"/>
      <c r="B416" s="4"/>
      <c r="D416" s="6"/>
      <c r="E416" s="6"/>
      <c r="F416" s="12"/>
      <c r="G416" s="12"/>
      <c r="L416" s="6"/>
    </row>
    <row r="417" spans="1:12">
      <c r="A417" s="4"/>
      <c r="B417" s="4"/>
      <c r="D417" s="6"/>
      <c r="E417" s="6"/>
      <c r="F417" s="12"/>
      <c r="G417" s="12"/>
      <c r="L417" s="6"/>
    </row>
    <row r="418" spans="1:12">
      <c r="A418" s="4"/>
      <c r="B418" s="4"/>
      <c r="D418" s="6"/>
      <c r="E418" s="6"/>
      <c r="F418" s="12"/>
      <c r="G418" s="12"/>
      <c r="L418" s="6"/>
    </row>
    <row r="419" spans="1:12">
      <c r="A419" s="4"/>
      <c r="B419" s="4"/>
      <c r="D419" s="6"/>
      <c r="E419" s="6"/>
      <c r="F419" s="12"/>
      <c r="G419" s="12"/>
      <c r="L419" s="6"/>
    </row>
    <row r="420" spans="1:12">
      <c r="A420" s="4"/>
      <c r="B420" s="4"/>
      <c r="D420" s="6"/>
      <c r="E420" s="6"/>
      <c r="F420" s="12"/>
      <c r="G420" s="12"/>
      <c r="L420" s="6"/>
    </row>
    <row r="421" spans="1:12">
      <c r="A421" s="4"/>
      <c r="B421" s="4"/>
      <c r="D421" s="6"/>
      <c r="E421" s="6"/>
      <c r="F421" s="12"/>
      <c r="G421" s="12"/>
      <c r="L421" s="6"/>
    </row>
    <row r="422" spans="1:12">
      <c r="A422" s="4"/>
      <c r="B422" s="4"/>
      <c r="D422" s="6"/>
      <c r="E422" s="6"/>
      <c r="F422" s="12"/>
      <c r="G422" s="12"/>
      <c r="L422" s="6"/>
    </row>
    <row r="423" spans="1:12">
      <c r="A423" s="4"/>
      <c r="B423" s="4"/>
      <c r="D423" s="6"/>
      <c r="E423" s="6"/>
      <c r="F423" s="12"/>
      <c r="G423" s="12"/>
      <c r="L423" s="6"/>
    </row>
    <row r="424" spans="1:12">
      <c r="A424" s="4"/>
      <c r="B424" s="4"/>
      <c r="D424" s="6"/>
      <c r="E424" s="6"/>
      <c r="F424" s="12"/>
      <c r="G424" s="12"/>
      <c r="L424" s="6"/>
    </row>
    <row r="425" spans="1:12">
      <c r="A425" s="4"/>
      <c r="B425" s="4"/>
      <c r="D425" s="6"/>
      <c r="E425" s="6"/>
      <c r="F425" s="12"/>
      <c r="G425" s="12"/>
      <c r="L425" s="6"/>
    </row>
    <row r="426" spans="1:12">
      <c r="A426" s="4"/>
      <c r="B426" s="4"/>
      <c r="D426" s="6"/>
      <c r="E426" s="6"/>
      <c r="F426" s="12"/>
      <c r="G426" s="12"/>
      <c r="L426" s="6"/>
    </row>
    <row r="427" spans="1:12">
      <c r="A427" s="4"/>
      <c r="B427" s="4"/>
      <c r="D427" s="6"/>
      <c r="E427" s="6"/>
      <c r="F427" s="12"/>
      <c r="G427" s="12"/>
      <c r="L427" s="6"/>
    </row>
    <row r="428" spans="1:12">
      <c r="A428" s="4"/>
      <c r="B428" s="4"/>
      <c r="D428" s="6"/>
      <c r="E428" s="6"/>
      <c r="F428" s="12"/>
      <c r="G428" s="12"/>
      <c r="L428" s="6"/>
    </row>
    <row r="429" spans="1:12">
      <c r="A429" s="4"/>
      <c r="B429" s="4"/>
      <c r="D429" s="6"/>
      <c r="E429" s="6"/>
      <c r="F429" s="12"/>
      <c r="G429" s="12"/>
      <c r="L429" s="6"/>
    </row>
    <row r="430" spans="1:12">
      <c r="A430" s="4"/>
      <c r="B430" s="4"/>
      <c r="D430" s="6"/>
      <c r="E430" s="6"/>
      <c r="F430" s="12"/>
      <c r="G430" s="12"/>
      <c r="L430" s="6"/>
    </row>
    <row r="431" spans="1:12">
      <c r="A431" s="4"/>
      <c r="B431" s="4"/>
      <c r="D431" s="6"/>
      <c r="E431" s="6"/>
      <c r="F431" s="12"/>
      <c r="G431" s="12"/>
      <c r="L431" s="6"/>
    </row>
    <row r="432" spans="1:12">
      <c r="A432" s="4"/>
      <c r="B432" s="4"/>
      <c r="D432" s="6"/>
      <c r="E432" s="6"/>
      <c r="F432" s="12"/>
      <c r="G432" s="12"/>
      <c r="L432" s="6"/>
    </row>
    <row r="433" spans="1:12">
      <c r="A433" s="4"/>
      <c r="B433" s="4"/>
      <c r="D433" s="7"/>
      <c r="F433" s="13"/>
      <c r="G433" s="13"/>
      <c r="L433" s="7"/>
    </row>
    <row r="434" spans="1:12">
      <c r="A434" s="4"/>
      <c r="B434" s="4"/>
      <c r="D434" s="7"/>
      <c r="F434" s="13"/>
      <c r="G434" s="13"/>
      <c r="L434" s="7"/>
    </row>
    <row r="435" spans="1:12">
      <c r="A435" s="4"/>
      <c r="B435" s="4"/>
      <c r="D435" s="7"/>
      <c r="F435" s="13"/>
      <c r="G435" s="13"/>
      <c r="L435" s="7"/>
    </row>
    <row r="436" spans="1:12">
      <c r="A436" s="4"/>
      <c r="B436" s="4"/>
      <c r="D436" s="7"/>
      <c r="F436" s="13"/>
      <c r="G436" s="13"/>
      <c r="L436" s="7"/>
    </row>
    <row r="437" spans="1:12">
      <c r="A437" s="4"/>
      <c r="B437" s="4"/>
      <c r="D437" s="7"/>
      <c r="F437" s="13"/>
      <c r="G437" s="13"/>
      <c r="L437" s="7"/>
    </row>
    <row r="438" spans="1:12">
      <c r="A438" s="4"/>
      <c r="B438" s="4"/>
      <c r="D438" s="7"/>
      <c r="F438" s="13"/>
      <c r="G438" s="13"/>
      <c r="L438" s="7"/>
    </row>
    <row r="439" spans="1:12">
      <c r="A439" s="4"/>
      <c r="B439" s="4"/>
      <c r="D439" s="7"/>
      <c r="F439" s="13"/>
      <c r="G439" s="13"/>
      <c r="L439" s="7"/>
    </row>
    <row r="440" spans="1:12">
      <c r="A440" s="4"/>
      <c r="B440" s="4"/>
      <c r="D440" s="7"/>
      <c r="F440" s="13"/>
      <c r="G440" s="13"/>
      <c r="L440" s="7"/>
    </row>
    <row r="441" spans="1:12">
      <c r="A441" s="4"/>
      <c r="B441" s="4"/>
      <c r="D441" s="7"/>
      <c r="F441" s="13"/>
      <c r="G441" s="13"/>
      <c r="L441" s="7"/>
    </row>
    <row r="442" spans="1:12">
      <c r="A442" s="4"/>
      <c r="B442" s="4"/>
      <c r="D442" s="7"/>
      <c r="F442" s="13"/>
      <c r="G442" s="13"/>
      <c r="L442" s="7"/>
    </row>
    <row r="443" spans="1:12">
      <c r="A443" s="4"/>
      <c r="B443" s="4"/>
      <c r="D443" s="7"/>
      <c r="F443" s="13"/>
      <c r="G443" s="13"/>
      <c r="L443" s="7"/>
    </row>
    <row r="444" spans="1:12">
      <c r="A444" s="4"/>
      <c r="B444" s="4"/>
      <c r="D444" s="7"/>
      <c r="F444" s="13"/>
      <c r="G444" s="13"/>
      <c r="L444" s="7"/>
    </row>
    <row r="445" spans="1:12">
      <c r="A445" s="4"/>
      <c r="B445" s="4"/>
      <c r="D445" s="7"/>
      <c r="F445" s="13"/>
      <c r="G445" s="13"/>
      <c r="L445" s="7"/>
    </row>
    <row r="446" spans="1:12">
      <c r="A446" s="4"/>
      <c r="B446" s="4"/>
      <c r="D446" s="7"/>
      <c r="F446" s="13"/>
      <c r="G446" s="13"/>
      <c r="L446" s="7"/>
    </row>
    <row r="447" spans="1:12">
      <c r="A447" s="4"/>
      <c r="B447" s="4"/>
      <c r="D447" s="7"/>
      <c r="F447" s="13"/>
      <c r="G447" s="13"/>
      <c r="L447" s="7"/>
    </row>
    <row r="448" spans="1:12">
      <c r="A448" s="4"/>
      <c r="B448" s="4"/>
      <c r="D448" s="7"/>
      <c r="F448" s="13"/>
      <c r="G448" s="13"/>
      <c r="L448" s="7"/>
    </row>
    <row r="449" spans="1:12">
      <c r="A449" s="4"/>
      <c r="B449" s="4"/>
      <c r="D449" s="7"/>
      <c r="F449" s="13"/>
      <c r="G449" s="13"/>
      <c r="L449" s="7"/>
    </row>
    <row r="450" spans="1:12">
      <c r="A450" s="4"/>
      <c r="B450" s="4"/>
      <c r="D450" s="7"/>
      <c r="F450" s="13"/>
      <c r="G450" s="13"/>
      <c r="L450" s="7"/>
    </row>
    <row r="451" spans="1:12">
      <c r="A451" s="4"/>
      <c r="B451" s="4"/>
      <c r="D451" s="7"/>
      <c r="F451" s="13"/>
      <c r="G451" s="13"/>
      <c r="L451" s="7"/>
    </row>
    <row r="452" spans="1:12">
      <c r="A452" s="4"/>
      <c r="B452" s="4"/>
      <c r="D452" s="7"/>
      <c r="F452" s="13"/>
      <c r="G452" s="13"/>
      <c r="L452" s="7"/>
    </row>
    <row r="453" spans="1:12">
      <c r="A453" s="4"/>
      <c r="B453" s="4"/>
      <c r="D453" s="7"/>
      <c r="F453" s="13"/>
      <c r="G453" s="13"/>
      <c r="L453" s="7"/>
    </row>
    <row r="454" spans="1:12">
      <c r="A454" s="4"/>
      <c r="B454" s="4"/>
      <c r="D454" s="7"/>
      <c r="F454" s="13"/>
      <c r="G454" s="13"/>
      <c r="L454" s="7"/>
    </row>
    <row r="455" spans="1:12">
      <c r="A455" s="4"/>
      <c r="B455" s="4"/>
      <c r="D455" s="7"/>
      <c r="F455" s="13"/>
      <c r="G455" s="13"/>
      <c r="L455" s="7"/>
    </row>
    <row r="456" spans="1:12">
      <c r="A456" s="4"/>
      <c r="B456" s="4"/>
      <c r="D456" s="7"/>
      <c r="F456" s="13"/>
      <c r="G456" s="13"/>
      <c r="L456" s="7"/>
    </row>
    <row r="457" spans="1:12">
      <c r="A457" s="4"/>
      <c r="B457" s="4"/>
      <c r="D457" s="7"/>
      <c r="F457" s="13"/>
      <c r="G457" s="13"/>
      <c r="L457" s="7"/>
    </row>
    <row r="458" spans="1:12">
      <c r="A458" s="4"/>
      <c r="B458" s="4"/>
      <c r="D458" s="7"/>
      <c r="F458" s="13"/>
      <c r="G458" s="13"/>
      <c r="L458" s="7"/>
    </row>
    <row r="459" spans="1:12">
      <c r="A459" s="4"/>
      <c r="B459" s="4"/>
      <c r="D459" s="7"/>
      <c r="F459" s="13"/>
      <c r="G459" s="13"/>
      <c r="L459" s="7"/>
    </row>
    <row r="460" spans="1:12">
      <c r="A460" s="4"/>
      <c r="B460" s="4"/>
      <c r="D460" s="7"/>
      <c r="F460" s="13"/>
      <c r="G460" s="13"/>
      <c r="L460" s="7"/>
    </row>
    <row r="461" spans="1:12">
      <c r="A461" s="4"/>
      <c r="B461" s="4"/>
      <c r="D461" s="7"/>
      <c r="F461" s="13"/>
      <c r="G461" s="13"/>
      <c r="L461" s="7"/>
    </row>
    <row r="462" spans="1:12">
      <c r="A462" s="4"/>
      <c r="B462" s="4"/>
      <c r="D462" s="7"/>
      <c r="F462" s="13"/>
      <c r="G462" s="13"/>
      <c r="L462" s="7"/>
    </row>
    <row r="463" spans="1:12">
      <c r="A463" s="4"/>
      <c r="B463" s="4"/>
      <c r="D463" s="7"/>
      <c r="F463" s="13"/>
      <c r="G463" s="13"/>
      <c r="L463" s="7"/>
    </row>
    <row r="464" spans="1:12">
      <c r="A464" s="4"/>
      <c r="B464" s="4"/>
      <c r="D464" s="7"/>
      <c r="F464" s="13"/>
      <c r="G464" s="13"/>
      <c r="L464" s="7"/>
    </row>
    <row r="465" spans="1:12">
      <c r="A465" s="4"/>
      <c r="B465" s="4"/>
      <c r="D465" s="7"/>
      <c r="F465" s="13"/>
      <c r="G465" s="13"/>
      <c r="L465" s="7"/>
    </row>
    <row r="466" spans="1:12">
      <c r="A466" s="4"/>
      <c r="B466" s="4"/>
      <c r="D466" s="7"/>
      <c r="F466" s="13"/>
      <c r="G466" s="13"/>
      <c r="L466" s="7"/>
    </row>
    <row r="467" spans="1:12">
      <c r="A467" s="4"/>
      <c r="B467" s="4"/>
      <c r="D467" s="7"/>
      <c r="F467" s="13"/>
      <c r="G467" s="13"/>
      <c r="L467" s="7"/>
    </row>
    <row r="468" spans="1:12">
      <c r="A468" s="4"/>
      <c r="B468" s="4"/>
      <c r="D468" s="7"/>
      <c r="F468" s="13"/>
      <c r="G468" s="13"/>
      <c r="L468" s="7"/>
    </row>
    <row r="469" spans="1:12">
      <c r="A469" s="4"/>
      <c r="B469" s="4"/>
      <c r="D469" s="7"/>
      <c r="F469" s="13"/>
      <c r="G469" s="13"/>
      <c r="L469" s="7"/>
    </row>
    <row r="470" spans="1:12">
      <c r="A470" s="4"/>
      <c r="B470" s="4"/>
      <c r="D470" s="7"/>
      <c r="F470" s="13"/>
      <c r="G470" s="13"/>
      <c r="L470" s="7"/>
    </row>
    <row r="471" spans="1:12">
      <c r="A471" s="4"/>
      <c r="B471" s="4"/>
      <c r="D471" s="7"/>
      <c r="F471" s="13"/>
      <c r="G471" s="13"/>
      <c r="L471" s="7"/>
    </row>
    <row r="472" spans="1:12">
      <c r="A472" s="4"/>
      <c r="B472" s="4"/>
      <c r="D472" s="7"/>
      <c r="F472" s="13"/>
      <c r="G472" s="13"/>
      <c r="L472" s="7"/>
    </row>
    <row r="473" spans="1:12">
      <c r="A473" s="4"/>
      <c r="B473" s="4"/>
      <c r="D473" s="7"/>
      <c r="F473" s="13"/>
      <c r="G473" s="13"/>
      <c r="L473" s="7"/>
    </row>
    <row r="474" spans="1:12">
      <c r="A474" s="4"/>
      <c r="B474" s="4"/>
      <c r="D474" s="7"/>
      <c r="F474" s="13"/>
      <c r="G474" s="13"/>
      <c r="L474" s="7"/>
    </row>
    <row r="475" spans="1:12">
      <c r="A475" s="4"/>
      <c r="B475" s="4"/>
      <c r="D475" s="7"/>
      <c r="F475" s="13"/>
      <c r="G475" s="13"/>
      <c r="L475" s="7"/>
    </row>
    <row r="476" spans="1:12">
      <c r="D476" s="7"/>
      <c r="F476" s="13"/>
      <c r="G476" s="13"/>
      <c r="L476" s="7"/>
    </row>
    <row r="477" spans="1:12">
      <c r="D477" s="7"/>
      <c r="F477" s="13"/>
      <c r="G477" s="13"/>
      <c r="L477" s="7"/>
    </row>
    <row r="478" spans="1:12">
      <c r="D478" s="7"/>
      <c r="F478" s="13"/>
      <c r="G478" s="13"/>
      <c r="L478" s="7"/>
    </row>
    <row r="479" spans="1:12">
      <c r="D479" s="7"/>
      <c r="F479" s="13"/>
      <c r="G479" s="13"/>
      <c r="L479" s="7"/>
    </row>
    <row r="480" spans="1:12">
      <c r="D480" s="7"/>
      <c r="F480" s="13"/>
      <c r="G480" s="13"/>
      <c r="L480" s="7"/>
    </row>
    <row r="481" spans="4:12">
      <c r="D481" s="7"/>
      <c r="F481" s="13"/>
      <c r="G481" s="13"/>
      <c r="L481" s="7"/>
    </row>
    <row r="482" spans="4:12">
      <c r="D482" s="7"/>
      <c r="F482" s="13"/>
      <c r="G482" s="13"/>
      <c r="L482" s="7"/>
    </row>
    <row r="483" spans="4:12">
      <c r="D483" s="7"/>
      <c r="F483" s="13"/>
      <c r="G483" s="13"/>
      <c r="L483" s="7"/>
    </row>
    <row r="484" spans="4:12">
      <c r="D484" s="7"/>
      <c r="F484" s="13"/>
      <c r="G484" s="13"/>
      <c r="L484" s="7"/>
    </row>
    <row r="485" spans="4:12">
      <c r="D485" s="7"/>
      <c r="F485" s="13"/>
      <c r="G485" s="13"/>
      <c r="L485" s="7"/>
    </row>
    <row r="486" spans="4:12">
      <c r="D486" s="7"/>
      <c r="F486" s="13"/>
      <c r="G486" s="13"/>
      <c r="L486" s="7"/>
    </row>
    <row r="487" spans="4:12">
      <c r="D487" s="7"/>
      <c r="F487" s="13"/>
      <c r="G487" s="13"/>
      <c r="L487" s="7"/>
    </row>
    <row r="488" spans="4:12">
      <c r="D488" s="7"/>
      <c r="F488" s="13"/>
      <c r="G488" s="13"/>
      <c r="L488" s="7"/>
    </row>
    <row r="489" spans="4:12">
      <c r="D489" s="7"/>
      <c r="F489" s="13"/>
      <c r="G489" s="13"/>
      <c r="L489" s="7"/>
    </row>
    <row r="490" spans="4:12">
      <c r="D490" s="7"/>
      <c r="F490" s="13"/>
      <c r="G490" s="13"/>
      <c r="L490" s="7"/>
    </row>
    <row r="491" spans="4:12">
      <c r="D491" s="7"/>
      <c r="F491" s="13"/>
      <c r="G491" s="13"/>
      <c r="L491" s="7"/>
    </row>
    <row r="492" spans="4:12">
      <c r="D492" s="7"/>
      <c r="F492" s="13"/>
      <c r="G492" s="13"/>
      <c r="L492" s="7"/>
    </row>
    <row r="493" spans="4:12">
      <c r="D493" s="7"/>
      <c r="F493" s="13"/>
      <c r="G493" s="13"/>
      <c r="L493" s="7"/>
    </row>
    <row r="494" spans="4:12">
      <c r="D494" s="7"/>
      <c r="F494" s="13"/>
      <c r="G494" s="13"/>
      <c r="L494" s="7"/>
    </row>
    <row r="495" spans="4:12">
      <c r="D495" s="7"/>
      <c r="F495" s="13"/>
      <c r="G495" s="13"/>
      <c r="L495" s="7"/>
    </row>
    <row r="496" spans="4:12">
      <c r="D496" s="7"/>
      <c r="F496" s="13"/>
      <c r="G496" s="13"/>
      <c r="L496" s="7"/>
    </row>
    <row r="497" spans="4:12">
      <c r="D497" s="7"/>
      <c r="F497" s="13"/>
      <c r="G497" s="13"/>
      <c r="L497" s="7"/>
    </row>
    <row r="498" spans="4:12">
      <c r="D498" s="7"/>
      <c r="F498" s="13"/>
      <c r="G498" s="13"/>
      <c r="L498" s="7"/>
    </row>
    <row r="499" spans="4:12">
      <c r="D499" s="7"/>
      <c r="F499" s="13"/>
      <c r="G499" s="13"/>
      <c r="L499" s="7"/>
    </row>
    <row r="500" spans="4:12">
      <c r="D500" s="7"/>
      <c r="F500" s="13"/>
      <c r="G500" s="13"/>
      <c r="L500" s="7"/>
    </row>
    <row r="501" spans="4:12">
      <c r="D501" s="7"/>
      <c r="F501" s="13"/>
      <c r="G501" s="13"/>
      <c r="L501" s="7"/>
    </row>
    <row r="502" spans="4:12">
      <c r="D502" s="7"/>
      <c r="F502" s="13"/>
      <c r="G502" s="13"/>
      <c r="L502" s="7"/>
    </row>
    <row r="503" spans="4:12">
      <c r="D503" s="7"/>
      <c r="F503" s="13"/>
      <c r="G503" s="13"/>
      <c r="L503" s="7"/>
    </row>
    <row r="504" spans="4:12">
      <c r="D504" s="7"/>
      <c r="F504" s="13"/>
      <c r="G504" s="13"/>
      <c r="L504" s="7"/>
    </row>
    <row r="505" spans="4:12">
      <c r="D505" s="7"/>
      <c r="F505" s="13"/>
      <c r="G505" s="13"/>
      <c r="L505" s="7"/>
    </row>
    <row r="506" spans="4:12">
      <c r="D506" s="7"/>
      <c r="F506" s="13"/>
      <c r="G506" s="13"/>
      <c r="L506" s="7"/>
    </row>
    <row r="507" spans="4:12">
      <c r="D507" s="7"/>
      <c r="F507" s="13"/>
      <c r="G507" s="13"/>
      <c r="L507" s="7"/>
    </row>
    <row r="508" spans="4:12">
      <c r="D508" s="7"/>
      <c r="F508" s="13"/>
      <c r="G508" s="13"/>
      <c r="L508" s="7"/>
    </row>
    <row r="509" spans="4:12">
      <c r="D509" s="7"/>
      <c r="F509" s="13"/>
      <c r="G509" s="13"/>
      <c r="L509" s="7"/>
    </row>
    <row r="510" spans="4:12">
      <c r="D510" s="7"/>
      <c r="F510" s="13"/>
      <c r="G510" s="13"/>
      <c r="L510" s="7"/>
    </row>
    <row r="511" spans="4:12">
      <c r="D511" s="7"/>
      <c r="F511" s="13"/>
      <c r="G511" s="13"/>
      <c r="L511" s="7"/>
    </row>
    <row r="512" spans="4:12">
      <c r="D512" s="7"/>
      <c r="F512" s="13"/>
      <c r="G512" s="13"/>
      <c r="L512" s="7"/>
    </row>
    <row r="513" spans="4:12">
      <c r="D513" s="7"/>
      <c r="F513" s="13"/>
      <c r="G513" s="13"/>
      <c r="L513" s="7"/>
    </row>
    <row r="514" spans="4:12">
      <c r="D514" s="7"/>
      <c r="F514" s="13"/>
      <c r="G514" s="13"/>
      <c r="L514" s="7"/>
    </row>
    <row r="515" spans="4:12">
      <c r="D515" s="7"/>
      <c r="F515" s="13"/>
      <c r="G515" s="13"/>
      <c r="L515" s="7"/>
    </row>
    <row r="516" spans="4:12">
      <c r="D516" s="7"/>
      <c r="F516" s="13"/>
      <c r="G516" s="13"/>
      <c r="L516" s="7"/>
    </row>
    <row r="517" spans="4:12">
      <c r="D517" s="7"/>
      <c r="F517" s="13"/>
      <c r="G517" s="13"/>
      <c r="L517" s="7"/>
    </row>
    <row r="518" spans="4:12">
      <c r="D518" s="7"/>
      <c r="F518" s="13"/>
      <c r="G518" s="13"/>
      <c r="L518" s="7"/>
    </row>
    <row r="519" spans="4:12">
      <c r="D519" s="7"/>
      <c r="F519" s="13"/>
      <c r="G519" s="13"/>
      <c r="L519" s="7"/>
    </row>
    <row r="520" spans="4:12">
      <c r="D520" s="7"/>
      <c r="F520" s="13"/>
      <c r="G520" s="13"/>
      <c r="L520" s="7"/>
    </row>
    <row r="521" spans="4:12">
      <c r="D521" s="7"/>
      <c r="F521" s="13"/>
      <c r="G521" s="13"/>
      <c r="L521" s="7"/>
    </row>
    <row r="522" spans="4:12">
      <c r="D522" s="7"/>
      <c r="F522" s="13"/>
      <c r="G522" s="13"/>
      <c r="L522" s="7"/>
    </row>
    <row r="523" spans="4:12">
      <c r="D523" s="7"/>
      <c r="F523" s="13"/>
      <c r="G523" s="13"/>
      <c r="L523" s="7"/>
    </row>
    <row r="524" spans="4:12">
      <c r="D524" s="7"/>
      <c r="F524" s="13"/>
      <c r="G524" s="13"/>
      <c r="L524" s="7"/>
    </row>
    <row r="525" spans="4:12">
      <c r="D525" s="7"/>
      <c r="F525" s="13"/>
      <c r="G525" s="13"/>
      <c r="L525" s="7"/>
    </row>
    <row r="526" spans="4:12">
      <c r="D526" s="7"/>
      <c r="F526" s="13"/>
      <c r="G526" s="13"/>
      <c r="L526" s="7"/>
    </row>
    <row r="527" spans="4:12">
      <c r="D527" s="7"/>
      <c r="F527" s="13"/>
      <c r="G527" s="13"/>
      <c r="L527" s="7"/>
    </row>
    <row r="528" spans="4:12">
      <c r="D528" s="7"/>
      <c r="F528" s="13"/>
      <c r="G528" s="13"/>
      <c r="L528" s="7"/>
    </row>
    <row r="529" spans="4:12">
      <c r="D529" s="7"/>
      <c r="F529" s="13"/>
      <c r="G529" s="13"/>
      <c r="L529" s="7"/>
    </row>
    <row r="530" spans="4:12">
      <c r="D530" s="7"/>
      <c r="F530" s="13"/>
      <c r="G530" s="13"/>
      <c r="L530" s="7"/>
    </row>
    <row r="531" spans="4:12">
      <c r="D531" s="7"/>
      <c r="F531" s="13"/>
      <c r="G531" s="13"/>
      <c r="L531" s="7"/>
    </row>
    <row r="532" spans="4:12">
      <c r="D532" s="7"/>
      <c r="F532" s="13"/>
      <c r="G532" s="13"/>
      <c r="L532" s="7"/>
    </row>
    <row r="533" spans="4:12">
      <c r="D533" s="7"/>
      <c r="F533" s="13"/>
      <c r="G533" s="13"/>
      <c r="L533" s="7"/>
    </row>
    <row r="534" spans="4:12">
      <c r="D534" s="7"/>
      <c r="F534" s="13"/>
      <c r="G534" s="13"/>
      <c r="L534" s="7"/>
    </row>
    <row r="535" spans="4:12">
      <c r="D535" s="7"/>
      <c r="F535" s="13"/>
      <c r="G535" s="13"/>
      <c r="L535" s="7"/>
    </row>
    <row r="536" spans="4:12">
      <c r="D536" s="7"/>
      <c r="F536" s="13"/>
      <c r="G536" s="13"/>
      <c r="L536" s="7"/>
    </row>
    <row r="537" spans="4:12">
      <c r="D537" s="7"/>
      <c r="F537" s="13"/>
      <c r="G537" s="13"/>
      <c r="L537" s="7"/>
    </row>
    <row r="538" spans="4:12">
      <c r="D538" s="7"/>
      <c r="F538" s="13"/>
      <c r="G538" s="13"/>
      <c r="L538" s="7"/>
    </row>
    <row r="539" spans="4:12">
      <c r="D539" s="7"/>
      <c r="F539" s="13"/>
      <c r="G539" s="13"/>
      <c r="L539" s="7"/>
    </row>
    <row r="540" spans="4:12">
      <c r="D540" s="7"/>
      <c r="F540" s="13"/>
      <c r="G540" s="13"/>
      <c r="L540" s="7"/>
    </row>
    <row r="541" spans="4:12">
      <c r="D541" s="7"/>
      <c r="F541" s="13"/>
      <c r="G541" s="13"/>
      <c r="L541" s="7"/>
    </row>
    <row r="542" spans="4:12">
      <c r="D542" s="7"/>
      <c r="F542" s="13"/>
      <c r="G542" s="13"/>
      <c r="L542" s="7"/>
    </row>
    <row r="543" spans="4:12">
      <c r="D543" s="7"/>
      <c r="F543" s="13"/>
      <c r="G543" s="13"/>
      <c r="L543" s="7"/>
    </row>
    <row r="544" spans="4:12">
      <c r="D544" s="7"/>
      <c r="F544" s="13"/>
      <c r="G544" s="13"/>
      <c r="L544" s="7"/>
    </row>
    <row r="545" spans="4:12">
      <c r="D545" s="7"/>
      <c r="F545" s="13"/>
      <c r="G545" s="13"/>
      <c r="L545" s="7"/>
    </row>
    <row r="546" spans="4:12">
      <c r="D546" s="7"/>
      <c r="F546" s="13"/>
      <c r="G546" s="13"/>
      <c r="L546" s="7"/>
    </row>
    <row r="547" spans="4:12">
      <c r="D547" s="7"/>
      <c r="F547" s="13"/>
      <c r="G547" s="13"/>
      <c r="L547" s="7"/>
    </row>
    <row r="548" spans="4:12">
      <c r="D548" s="7"/>
      <c r="F548" s="13"/>
      <c r="G548" s="13"/>
      <c r="L548" s="7"/>
    </row>
    <row r="549" spans="4:12">
      <c r="D549" s="7"/>
      <c r="F549" s="13"/>
      <c r="G549" s="13"/>
      <c r="L549" s="7"/>
    </row>
    <row r="550" spans="4:12">
      <c r="D550" s="7"/>
      <c r="F550" s="13"/>
      <c r="G550" s="13"/>
      <c r="L550" s="7"/>
    </row>
    <row r="551" spans="4:12">
      <c r="D551" s="7"/>
      <c r="F551" s="13"/>
      <c r="G551" s="13"/>
      <c r="L551" s="7"/>
    </row>
    <row r="552" spans="4:12">
      <c r="D552" s="7"/>
      <c r="F552" s="13"/>
      <c r="G552" s="13"/>
      <c r="L552" s="7"/>
    </row>
    <row r="553" spans="4:12">
      <c r="D553" s="7"/>
      <c r="F553" s="13"/>
      <c r="G553" s="13"/>
      <c r="L553" s="7"/>
    </row>
    <row r="554" spans="4:12">
      <c r="D554" s="7"/>
      <c r="F554" s="13"/>
      <c r="G554" s="13"/>
      <c r="L554" s="7"/>
    </row>
    <row r="555" spans="4:12">
      <c r="D555" s="7"/>
      <c r="F555" s="13"/>
      <c r="G555" s="13"/>
      <c r="L555" s="7"/>
    </row>
    <row r="556" spans="4:12">
      <c r="D556" s="7"/>
      <c r="F556" s="13"/>
      <c r="G556" s="13"/>
      <c r="L556" s="7"/>
    </row>
    <row r="557" spans="4:12">
      <c r="D557" s="7"/>
      <c r="F557" s="13"/>
      <c r="G557" s="13"/>
      <c r="L557" s="7"/>
    </row>
    <row r="558" spans="4:12">
      <c r="D558" s="7"/>
      <c r="F558" s="13"/>
      <c r="G558" s="13"/>
      <c r="L558" s="7"/>
    </row>
    <row r="559" spans="4:12">
      <c r="D559" s="7"/>
      <c r="F559" s="13"/>
      <c r="G559" s="13"/>
      <c r="L559" s="7"/>
    </row>
    <row r="560" spans="4:12">
      <c r="D560" s="7"/>
      <c r="F560" s="13"/>
      <c r="G560" s="13"/>
      <c r="L560" s="7"/>
    </row>
    <row r="561" spans="4:12">
      <c r="D561" s="7"/>
      <c r="F561" s="13"/>
      <c r="G561" s="13"/>
      <c r="L561" s="7"/>
    </row>
    <row r="562" spans="4:12">
      <c r="D562" s="7"/>
      <c r="F562" s="13"/>
      <c r="G562" s="13"/>
      <c r="L562" s="7"/>
    </row>
    <row r="563" spans="4:12">
      <c r="D563" s="7"/>
      <c r="F563" s="13"/>
      <c r="G563" s="13"/>
      <c r="L563" s="7"/>
    </row>
    <row r="564" spans="4:12">
      <c r="D564" s="7"/>
      <c r="F564" s="13"/>
      <c r="G564" s="13"/>
      <c r="L564" s="7"/>
    </row>
    <row r="565" spans="4:12">
      <c r="D565" s="7"/>
      <c r="F565" s="13"/>
      <c r="G565" s="13"/>
      <c r="L565" s="7"/>
    </row>
    <row r="566" spans="4:12">
      <c r="D566" s="7"/>
      <c r="F566" s="13"/>
      <c r="G566" s="13"/>
      <c r="L566" s="7"/>
    </row>
    <row r="567" spans="4:12">
      <c r="D567" s="7"/>
      <c r="F567" s="13"/>
      <c r="G567" s="13"/>
      <c r="L567" s="7"/>
    </row>
    <row r="568" spans="4:12">
      <c r="D568" s="7"/>
      <c r="F568" s="13"/>
      <c r="G568" s="13"/>
      <c r="L568" s="7"/>
    </row>
    <row r="569" spans="4:12">
      <c r="D569" s="7"/>
      <c r="F569" s="13"/>
      <c r="G569" s="13"/>
      <c r="L569" s="7"/>
    </row>
    <row r="570" spans="4:12">
      <c r="D570" s="7"/>
      <c r="F570" s="13"/>
      <c r="G570" s="13"/>
      <c r="L570" s="7"/>
    </row>
    <row r="571" spans="4:12">
      <c r="D571" s="7"/>
      <c r="F571" s="13"/>
      <c r="G571" s="13"/>
      <c r="L571" s="7"/>
    </row>
    <row r="572" spans="4:12">
      <c r="D572" s="7"/>
      <c r="F572" s="13"/>
      <c r="G572" s="13"/>
      <c r="L572" s="7"/>
    </row>
    <row r="573" spans="4:12">
      <c r="D573" s="7"/>
      <c r="F573" s="13"/>
      <c r="G573" s="13"/>
      <c r="L573" s="7"/>
    </row>
    <row r="574" spans="4:12">
      <c r="D574" s="7"/>
      <c r="F574" s="13"/>
      <c r="G574" s="13"/>
      <c r="L574" s="7"/>
    </row>
    <row r="575" spans="4:12">
      <c r="D575" s="7"/>
      <c r="F575" s="13"/>
      <c r="G575" s="13"/>
      <c r="L575" s="7"/>
    </row>
    <row r="576" spans="4:12">
      <c r="D576" s="7"/>
      <c r="F576" s="13"/>
      <c r="G576" s="13"/>
      <c r="L576" s="7"/>
    </row>
  </sheetData>
  <mergeCells count="10">
    <mergeCell ref="A7:A8"/>
    <mergeCell ref="B7:B8"/>
    <mergeCell ref="C7:C8"/>
    <mergeCell ref="D7:G7"/>
    <mergeCell ref="T325:U325"/>
    <mergeCell ref="X340:X341"/>
    <mergeCell ref="P328:T328"/>
    <mergeCell ref="P337:Q337"/>
    <mergeCell ref="T326:U326"/>
    <mergeCell ref="I7:K7"/>
  </mergeCells>
  <phoneticPr fontId="4" type="noConversion"/>
  <conditionalFormatting sqref="L7:L8 D7 D8:G8">
    <cfRule type="cellIs" dxfId="5" priority="1" stopIfTrue="1" operator="equal">
      <formula>0</formula>
    </cfRule>
  </conditionalFormatting>
  <printOptions horizontalCentered="1"/>
  <pageMargins left="0" right="0" top="0" bottom="0" header="0" footer="0"/>
  <pageSetup paperSize="9" fitToHeight="12" orientation="portrait" horizontalDpi="4294967295" verticalDpi="300" r:id="rId1"/>
  <headerFooter alignWithMargins="0">
    <oddFooter>&amp;L&amp;"Arial,Bold"&amp;11المالك 
 مكتب فني م / امنية حسن
مدير المشروع م / امام سليمان
&amp;C&amp;"Arial,Bold"&amp;12&amp;P Of &amp;N&amp;R&amp;"Arial,Bold"&amp;11 المقاول 
مكتب فنى م / وائل اسماعيل
  مدير المشروع م/ عوض محمد</oddFooter>
  </headerFooter>
  <rowBreaks count="11" manualBreakCount="11">
    <brk id="32" max="16383" man="1"/>
    <brk id="48" max="16383" man="1"/>
    <brk id="74" max="16383" man="1"/>
    <brk id="91" max="16383" man="1"/>
    <brk id="112" max="16383" man="1"/>
    <brk id="129" max="16383" man="1"/>
    <brk id="154" max="16383" man="1"/>
    <brk id="200" max="16383" man="1"/>
    <brk id="237" max="12" man="1"/>
    <brk id="270" max="12" man="1"/>
    <brk id="297" max="12" man="1"/>
  </rowBreaks>
  <colBreaks count="1" manualBreakCount="1">
    <brk id="13" max="1048575" man="1"/>
  </colBreaks>
  <drawing r:id="rId2"/>
  <legacyDrawing r:id="rId3"/>
  <oleObjects>
    <mc:AlternateContent xmlns:mc="http://schemas.openxmlformats.org/markup-compatibility/2006">
      <mc:Choice Requires="x14">
        <oleObject progId="StaticMetafile" shapeId="1025" r:id="rId4">
          <objectPr defaultSize="0" autoPict="0" r:id="rId5">
            <anchor moveWithCells="1" sizeWithCells="1">
              <from>
                <xdr:col>9</xdr:col>
                <xdr:colOff>9525</xdr:colOff>
                <xdr:row>0</xdr:row>
                <xdr:rowOff>0</xdr:rowOff>
              </from>
              <to>
                <xdr:col>12</xdr:col>
                <xdr:colOff>19050</xdr:colOff>
                <xdr:row>4</xdr:row>
                <xdr:rowOff>0</xdr:rowOff>
              </to>
            </anchor>
          </objectPr>
        </oleObject>
      </mc:Choice>
      <mc:Fallback>
        <oleObject progId="StaticMetafile" shapeId="1025"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52"/>
  </sheetPr>
  <dimension ref="A1:V568"/>
  <sheetViews>
    <sheetView rightToLeft="1" topLeftCell="D1" zoomScale="70" zoomScaleNormal="70" zoomScaleSheetLayoutView="85" workbookViewId="0">
      <pane ySplit="9" topLeftCell="A10" activePane="bottomLeft" state="frozen"/>
      <selection pane="bottomLeft" activeCell="T343" sqref="N323:T343"/>
    </sheetView>
  </sheetViews>
  <sheetFormatPr defaultRowHeight="12.75"/>
  <cols>
    <col min="1" max="1" width="5.28515625" customWidth="1"/>
    <col min="2" max="2" width="0.42578125" hidden="1" customWidth="1"/>
    <col min="3" max="3" width="55.7109375" customWidth="1"/>
    <col min="4" max="4" width="6.28515625" style="76" customWidth="1"/>
    <col min="5" max="5" width="9.42578125" style="211" customWidth="1"/>
    <col min="6" max="6" width="10.140625" style="213" customWidth="1"/>
    <col min="7" max="7" width="11.7109375" style="213" customWidth="1"/>
    <col min="8" max="8" width="2" style="76" customWidth="1"/>
    <col min="9" max="12" width="9.140625" style="76"/>
    <col min="13" max="13" width="15.42578125" style="76" bestFit="1" customWidth="1"/>
    <col min="15" max="15" width="10.7109375" bestFit="1" customWidth="1"/>
    <col min="16" max="16" width="19.42578125" bestFit="1" customWidth="1"/>
    <col min="17" max="17" width="16.140625" bestFit="1" customWidth="1"/>
    <col min="18" max="18" width="15" bestFit="1" customWidth="1"/>
    <col min="19" max="19" width="16.85546875" bestFit="1" customWidth="1"/>
    <col min="22" max="22" width="10.7109375" bestFit="1" customWidth="1"/>
  </cols>
  <sheetData>
    <row r="1" spans="1:18" ht="4.5" customHeight="1"/>
    <row r="2" spans="1:18" s="25" customFormat="1" ht="12.75" customHeight="1">
      <c r="A2" s="20" t="s">
        <v>661</v>
      </c>
      <c r="B2" s="21"/>
      <c r="C2" s="21" t="s">
        <v>662</v>
      </c>
      <c r="D2" s="214"/>
      <c r="E2" s="215"/>
      <c r="F2" s="216"/>
      <c r="G2" s="216"/>
      <c r="H2" s="216"/>
      <c r="I2" s="215"/>
      <c r="J2" s="214"/>
      <c r="K2" s="215"/>
      <c r="L2" s="215"/>
      <c r="M2" s="216"/>
    </row>
    <row r="3" spans="1:18" s="25" customFormat="1" ht="13.5" customHeight="1">
      <c r="A3" s="20" t="s">
        <v>663</v>
      </c>
      <c r="B3" s="26"/>
      <c r="C3" s="26" t="str">
        <f>'E1'!C3</f>
        <v>(10 ) جاري</v>
      </c>
      <c r="D3" s="214"/>
      <c r="E3" s="215"/>
      <c r="F3" s="216"/>
      <c r="G3" s="216"/>
      <c r="H3" s="216"/>
      <c r="I3" s="215"/>
      <c r="J3" s="214"/>
      <c r="K3" s="215"/>
      <c r="L3" s="215"/>
      <c r="M3" s="216"/>
    </row>
    <row r="4" spans="1:18" s="25" customFormat="1" ht="14.25" customHeight="1">
      <c r="A4" s="20" t="s">
        <v>664</v>
      </c>
      <c r="B4" s="27"/>
      <c r="C4" s="27">
        <f>'E1'!C4</f>
        <v>39973</v>
      </c>
      <c r="D4" s="216"/>
      <c r="E4" s="215"/>
      <c r="F4" s="216"/>
      <c r="G4" s="216"/>
      <c r="H4" s="216"/>
      <c r="I4" s="215"/>
      <c r="J4" s="216"/>
      <c r="K4" s="215"/>
      <c r="L4" s="215"/>
      <c r="M4" s="216"/>
    </row>
    <row r="5" spans="1:18">
      <c r="A5" s="20" t="s">
        <v>665</v>
      </c>
      <c r="B5" s="27"/>
      <c r="C5" s="27" t="s">
        <v>675</v>
      </c>
      <c r="E5" s="76"/>
      <c r="F5" s="76"/>
      <c r="G5" s="76"/>
      <c r="R5" s="28"/>
    </row>
    <row r="6" spans="1:18" ht="6.75" customHeight="1" thickBot="1">
      <c r="A6" s="20"/>
      <c r="B6" s="27"/>
      <c r="C6" s="27"/>
      <c r="E6" s="76"/>
      <c r="F6" s="76"/>
      <c r="G6" s="76"/>
      <c r="R6" s="28"/>
    </row>
    <row r="7" spans="1:18" ht="25.5" customHeight="1" thickTop="1" thickBot="1">
      <c r="A7" s="854" t="s">
        <v>247</v>
      </c>
      <c r="B7" s="854" t="s">
        <v>742</v>
      </c>
      <c r="C7" s="854" t="s">
        <v>248</v>
      </c>
      <c r="D7" s="852" t="s">
        <v>667</v>
      </c>
      <c r="E7" s="853"/>
      <c r="F7" s="853"/>
      <c r="G7" s="856"/>
      <c r="H7" s="217"/>
      <c r="I7" s="852" t="s">
        <v>219</v>
      </c>
      <c r="J7" s="853"/>
      <c r="K7" s="853"/>
      <c r="L7" s="465"/>
      <c r="M7" s="455"/>
    </row>
    <row r="8" spans="1:18" ht="25.5" customHeight="1" thickTop="1" thickBot="1">
      <c r="A8" s="855"/>
      <c r="B8" s="855"/>
      <c r="C8" s="855"/>
      <c r="D8" s="31" t="s">
        <v>245</v>
      </c>
      <c r="E8" s="31" t="s">
        <v>246</v>
      </c>
      <c r="F8" s="31" t="s">
        <v>249</v>
      </c>
      <c r="G8" s="63" t="s">
        <v>244</v>
      </c>
      <c r="H8" s="217"/>
      <c r="I8" s="30" t="s">
        <v>669</v>
      </c>
      <c r="J8" s="30" t="s">
        <v>670</v>
      </c>
      <c r="K8" s="30" t="s">
        <v>671</v>
      </c>
      <c r="L8" s="30" t="s">
        <v>296</v>
      </c>
      <c r="M8" s="30" t="s">
        <v>672</v>
      </c>
    </row>
    <row r="9" spans="1:18" ht="21" customHeight="1" thickBot="1">
      <c r="A9" s="8" t="s">
        <v>416</v>
      </c>
      <c r="B9" s="29"/>
      <c r="C9" s="29"/>
      <c r="D9" s="179"/>
      <c r="E9" s="179"/>
      <c r="F9" s="179"/>
      <c r="G9" s="179"/>
      <c r="H9" s="243"/>
      <c r="I9" s="179"/>
      <c r="J9" s="179"/>
      <c r="K9" s="179"/>
      <c r="L9" s="179"/>
      <c r="M9" s="179"/>
    </row>
    <row r="10" spans="1:18" s="224" customFormat="1" ht="21.95" customHeight="1" thickTop="1">
      <c r="A10" s="519"/>
      <c r="B10" s="520"/>
      <c r="C10" s="521" t="s">
        <v>204</v>
      </c>
      <c r="D10" s="530"/>
      <c r="E10" s="530"/>
      <c r="F10" s="531"/>
      <c r="G10" s="532"/>
      <c r="H10" s="481"/>
      <c r="I10" s="531"/>
      <c r="J10" s="531"/>
      <c r="K10" s="531"/>
      <c r="L10" s="632"/>
      <c r="M10" s="532"/>
    </row>
    <row r="11" spans="1:18" s="224" customFormat="1" ht="51">
      <c r="A11" s="475">
        <v>1</v>
      </c>
      <c r="B11" s="476">
        <v>302</v>
      </c>
      <c r="C11" s="496" t="s">
        <v>138</v>
      </c>
      <c r="D11" s="478" t="s">
        <v>139</v>
      </c>
      <c r="E11" s="478">
        <v>500</v>
      </c>
      <c r="F11" s="479">
        <v>23</v>
      </c>
      <c r="G11" s="480">
        <f>F11*E11</f>
        <v>11500</v>
      </c>
      <c r="H11" s="481"/>
      <c r="I11" s="518">
        <v>350</v>
      </c>
      <c r="J11" s="479">
        <f>K11-I11</f>
        <v>0</v>
      </c>
      <c r="K11" s="479">
        <v>350</v>
      </c>
      <c r="L11" s="525">
        <v>1</v>
      </c>
      <c r="M11" s="480">
        <f>F11*K11*L11</f>
        <v>8050</v>
      </c>
    </row>
    <row r="12" spans="1:18" s="224" customFormat="1" ht="38.25">
      <c r="A12" s="475">
        <v>2</v>
      </c>
      <c r="B12" s="476">
        <v>301</v>
      </c>
      <c r="C12" s="496" t="s">
        <v>142</v>
      </c>
      <c r="D12" s="478" t="s">
        <v>139</v>
      </c>
      <c r="E12" s="478">
        <v>1000</v>
      </c>
      <c r="F12" s="479">
        <v>20.7</v>
      </c>
      <c r="G12" s="480">
        <f>F12*E12</f>
        <v>20700</v>
      </c>
      <c r="H12" s="481"/>
      <c r="I12" s="518">
        <v>360</v>
      </c>
      <c r="J12" s="479">
        <f>K12-I12</f>
        <v>0</v>
      </c>
      <c r="K12" s="479">
        <v>360</v>
      </c>
      <c r="L12" s="525">
        <v>1</v>
      </c>
      <c r="M12" s="480">
        <f>F12*K12*L12</f>
        <v>7452</v>
      </c>
    </row>
    <row r="13" spans="1:18" s="224" customFormat="1" ht="39" thickBot="1">
      <c r="A13" s="497">
        <v>3</v>
      </c>
      <c r="B13" s="498">
        <v>301</v>
      </c>
      <c r="C13" s="499" t="s">
        <v>143</v>
      </c>
      <c r="D13" s="500" t="s">
        <v>140</v>
      </c>
      <c r="E13" s="500" t="s">
        <v>141</v>
      </c>
      <c r="F13" s="501">
        <v>9.1999999999999993</v>
      </c>
      <c r="G13" s="502"/>
      <c r="H13" s="481"/>
      <c r="I13" s="547"/>
      <c r="J13" s="501">
        <f>K13-I13</f>
        <v>0</v>
      </c>
      <c r="K13" s="501"/>
      <c r="L13" s="529"/>
      <c r="M13" s="502">
        <f>F13*K13</f>
        <v>0</v>
      </c>
    </row>
    <row r="14" spans="1:18" s="14" customFormat="1" ht="24.95" customHeight="1" thickTop="1" thickBot="1">
      <c r="A14" s="19"/>
      <c r="B14" s="65"/>
      <c r="C14" s="16" t="s">
        <v>144</v>
      </c>
      <c r="D14" s="218"/>
      <c r="E14" s="84"/>
      <c r="F14" s="85"/>
      <c r="G14" s="86">
        <f>SUM(G11:G13)</f>
        <v>32200</v>
      </c>
      <c r="H14" s="87"/>
      <c r="I14" s="573"/>
      <c r="J14" s="84"/>
      <c r="K14" s="85"/>
      <c r="L14" s="85"/>
      <c r="M14" s="226">
        <f>SUM(M11:M13)</f>
        <v>15502</v>
      </c>
    </row>
    <row r="15" spans="1:18" s="224" customFormat="1" ht="21.95" customHeight="1" thickTop="1">
      <c r="A15" s="519"/>
      <c r="B15" s="520"/>
      <c r="C15" s="521" t="s">
        <v>205</v>
      </c>
      <c r="D15" s="452"/>
      <c r="E15" s="452"/>
      <c r="F15" s="522"/>
      <c r="G15" s="523"/>
      <c r="H15" s="481"/>
      <c r="I15" s="563"/>
      <c r="J15" s="452"/>
      <c r="K15" s="522"/>
      <c r="L15" s="543"/>
      <c r="M15" s="523"/>
    </row>
    <row r="16" spans="1:18" s="224" customFormat="1" ht="51">
      <c r="A16" s="475">
        <v>4</v>
      </c>
      <c r="B16" s="476">
        <v>401</v>
      </c>
      <c r="C16" s="496" t="s">
        <v>145</v>
      </c>
      <c r="D16" s="478" t="s">
        <v>139</v>
      </c>
      <c r="E16" s="478">
        <v>15</v>
      </c>
      <c r="F16" s="479">
        <v>264.5</v>
      </c>
      <c r="G16" s="480">
        <f>F16*E16</f>
        <v>3967.5</v>
      </c>
      <c r="H16" s="481"/>
      <c r="I16" s="518">
        <v>9.92</v>
      </c>
      <c r="J16" s="479">
        <f>K16-I16</f>
        <v>0</v>
      </c>
      <c r="K16" s="479">
        <v>9.92</v>
      </c>
      <c r="L16" s="525">
        <v>1</v>
      </c>
      <c r="M16" s="480">
        <f>F16*K16*L16</f>
        <v>2623.84</v>
      </c>
      <c r="N16" s="797"/>
    </row>
    <row r="17" spans="1:13" s="224" customFormat="1" ht="21.95" customHeight="1">
      <c r="A17" s="475"/>
      <c r="B17" s="476"/>
      <c r="C17" s="508" t="s">
        <v>206</v>
      </c>
      <c r="D17" s="478"/>
      <c r="E17" s="478"/>
      <c r="F17" s="479"/>
      <c r="G17" s="480"/>
      <c r="H17" s="481"/>
      <c r="I17" s="570"/>
      <c r="J17" s="798"/>
      <c r="K17" s="527"/>
      <c r="L17" s="799"/>
      <c r="M17" s="528"/>
    </row>
    <row r="18" spans="1:13" s="224" customFormat="1" ht="65.25" customHeight="1">
      <c r="A18" s="475">
        <v>5</v>
      </c>
      <c r="B18" s="476">
        <v>402</v>
      </c>
      <c r="C18" s="496" t="s">
        <v>698</v>
      </c>
      <c r="D18" s="478" t="s">
        <v>139</v>
      </c>
      <c r="E18" s="478">
        <v>100</v>
      </c>
      <c r="F18" s="479">
        <v>1495</v>
      </c>
      <c r="G18" s="480">
        <f>F18*E18</f>
        <v>149500</v>
      </c>
      <c r="H18" s="481"/>
      <c r="I18" s="518">
        <v>12.92</v>
      </c>
      <c r="J18" s="479">
        <f>K18-I18</f>
        <v>12.500000000000002</v>
      </c>
      <c r="K18" s="479">
        <v>25.42</v>
      </c>
      <c r="L18" s="525">
        <v>1</v>
      </c>
      <c r="M18" s="480">
        <f>F18*K18*L18</f>
        <v>38002.9</v>
      </c>
    </row>
    <row r="19" spans="1:13" s="224" customFormat="1" ht="77.25" thickBot="1">
      <c r="A19" s="497" t="s">
        <v>700</v>
      </c>
      <c r="B19" s="498">
        <v>402</v>
      </c>
      <c r="C19" s="499" t="s">
        <v>699</v>
      </c>
      <c r="D19" s="500" t="s">
        <v>139</v>
      </c>
      <c r="E19" s="500">
        <v>40</v>
      </c>
      <c r="F19" s="501">
        <v>690</v>
      </c>
      <c r="G19" s="502">
        <f>F19*E19</f>
        <v>27600</v>
      </c>
      <c r="H19" s="481"/>
      <c r="I19" s="800"/>
      <c r="J19" s="801">
        <f>K19-I19</f>
        <v>0</v>
      </c>
      <c r="K19" s="801"/>
      <c r="L19" s="802"/>
      <c r="M19" s="803">
        <f>F19*K19</f>
        <v>0</v>
      </c>
    </row>
    <row r="20" spans="1:13" s="14" customFormat="1" ht="24.95" customHeight="1" thickTop="1" thickBot="1">
      <c r="A20" s="19"/>
      <c r="B20" s="65"/>
      <c r="C20" s="16" t="s">
        <v>207</v>
      </c>
      <c r="D20" s="218"/>
      <c r="E20" s="84"/>
      <c r="F20" s="85"/>
      <c r="G20" s="86">
        <f>SUM(G16:G19)</f>
        <v>181067.5</v>
      </c>
      <c r="H20" s="87"/>
      <c r="I20" s="573"/>
      <c r="J20" s="84"/>
      <c r="K20" s="85"/>
      <c r="L20" s="85"/>
      <c r="M20" s="356">
        <f>SUM(M16:M19)</f>
        <v>40626.740000000005</v>
      </c>
    </row>
    <row r="21" spans="1:13" s="224" customFormat="1" ht="21.95" customHeight="1" thickTop="1">
      <c r="A21" s="519"/>
      <c r="B21" s="520"/>
      <c r="C21" s="534" t="s">
        <v>303</v>
      </c>
      <c r="D21" s="452"/>
      <c r="E21" s="452"/>
      <c r="F21" s="522"/>
      <c r="G21" s="523"/>
      <c r="H21" s="481"/>
      <c r="I21" s="563"/>
      <c r="J21" s="452"/>
      <c r="K21" s="522"/>
      <c r="L21" s="543"/>
      <c r="M21" s="523"/>
    </row>
    <row r="22" spans="1:13" s="224" customFormat="1" ht="76.5">
      <c r="A22" s="475" t="s">
        <v>250</v>
      </c>
      <c r="B22" s="476"/>
      <c r="C22" s="477" t="s">
        <v>208</v>
      </c>
      <c r="D22" s="478"/>
      <c r="E22" s="478"/>
      <c r="F22" s="479"/>
      <c r="G22" s="480"/>
      <c r="H22" s="481"/>
      <c r="I22" s="518"/>
      <c r="J22" s="478"/>
      <c r="K22" s="479"/>
      <c r="L22" s="526"/>
      <c r="M22" s="480"/>
    </row>
    <row r="23" spans="1:13" s="224" customFormat="1" ht="18" customHeight="1">
      <c r="A23" s="475">
        <v>6</v>
      </c>
      <c r="B23" s="476">
        <v>701</v>
      </c>
      <c r="C23" s="790" t="s">
        <v>209</v>
      </c>
      <c r="D23" s="478" t="s">
        <v>139</v>
      </c>
      <c r="E23" s="478">
        <v>390</v>
      </c>
      <c r="F23" s="479">
        <v>310.5</v>
      </c>
      <c r="G23" s="480">
        <f>F23*E23</f>
        <v>121095</v>
      </c>
      <c r="H23" s="481"/>
      <c r="I23" s="518">
        <v>671.56</v>
      </c>
      <c r="J23" s="479">
        <f>K23-I23</f>
        <v>0</v>
      </c>
      <c r="K23" s="479">
        <v>671.56</v>
      </c>
      <c r="L23" s="525">
        <v>1</v>
      </c>
      <c r="M23" s="791">
        <f>F23*K23*L23</f>
        <v>208519.37999999998</v>
      </c>
    </row>
    <row r="24" spans="1:13" s="224" customFormat="1" ht="23.25" customHeight="1">
      <c r="A24" s="475">
        <v>7</v>
      </c>
      <c r="B24" s="476">
        <v>702</v>
      </c>
      <c r="C24" s="790" t="s">
        <v>210</v>
      </c>
      <c r="D24" s="478" t="s">
        <v>140</v>
      </c>
      <c r="E24" s="478">
        <v>2500</v>
      </c>
      <c r="F24" s="479">
        <v>40.25</v>
      </c>
      <c r="G24" s="480">
        <f>F24*E24</f>
        <v>100625</v>
      </c>
      <c r="H24" s="481"/>
      <c r="I24" s="518">
        <v>2731.79</v>
      </c>
      <c r="J24" s="479">
        <f>K24-I24</f>
        <v>0</v>
      </c>
      <c r="K24" s="479">
        <v>2731.79</v>
      </c>
      <c r="L24" s="525">
        <v>1</v>
      </c>
      <c r="M24" s="791">
        <f>F24*K24*L24</f>
        <v>109954.5475</v>
      </c>
    </row>
    <row r="25" spans="1:13" s="224" customFormat="1" ht="76.5">
      <c r="A25" s="475"/>
      <c r="B25" s="476"/>
      <c r="C25" s="477" t="s">
        <v>526</v>
      </c>
      <c r="D25" s="478"/>
      <c r="E25" s="478"/>
      <c r="F25" s="479"/>
      <c r="G25" s="480"/>
      <c r="H25" s="481"/>
      <c r="I25" s="518"/>
      <c r="J25" s="478"/>
      <c r="K25" s="479"/>
      <c r="L25" s="526"/>
      <c r="M25" s="480"/>
    </row>
    <row r="26" spans="1:13" s="224" customFormat="1" ht="20.100000000000001" customHeight="1">
      <c r="A26" s="475">
        <v>8</v>
      </c>
      <c r="B26" s="476">
        <v>701</v>
      </c>
      <c r="C26" s="790" t="s">
        <v>209</v>
      </c>
      <c r="D26" s="478" t="s">
        <v>139</v>
      </c>
      <c r="E26" s="478">
        <v>160</v>
      </c>
      <c r="F26" s="479">
        <v>310.5</v>
      </c>
      <c r="G26" s="480">
        <f>F26*E26</f>
        <v>49680</v>
      </c>
      <c r="H26" s="481"/>
      <c r="I26" s="518">
        <v>176.96</v>
      </c>
      <c r="J26" s="479">
        <f>K26-I26</f>
        <v>0</v>
      </c>
      <c r="K26" s="479">
        <v>176.96</v>
      </c>
      <c r="L26" s="525">
        <v>1</v>
      </c>
      <c r="M26" s="791">
        <f>F26*K26*L26</f>
        <v>54946.080000000002</v>
      </c>
    </row>
    <row r="27" spans="1:13" s="224" customFormat="1" ht="20.100000000000001" customHeight="1" thickBot="1">
      <c r="A27" s="497">
        <v>9</v>
      </c>
      <c r="B27" s="498">
        <v>702</v>
      </c>
      <c r="C27" s="792" t="s">
        <v>210</v>
      </c>
      <c r="D27" s="500" t="s">
        <v>140</v>
      </c>
      <c r="E27" s="500">
        <v>1165</v>
      </c>
      <c r="F27" s="501">
        <v>40.25</v>
      </c>
      <c r="G27" s="502">
        <f>F27*E27</f>
        <v>46891.25</v>
      </c>
      <c r="H27" s="481"/>
      <c r="I27" s="547">
        <v>1198.27</v>
      </c>
      <c r="J27" s="501">
        <f>K27-I27</f>
        <v>38.730000000000018</v>
      </c>
      <c r="K27" s="501">
        <v>1237</v>
      </c>
      <c r="L27" s="556">
        <v>1</v>
      </c>
      <c r="M27" s="793">
        <f>F27*K27*L27</f>
        <v>49789.25</v>
      </c>
    </row>
    <row r="28" spans="1:13" s="554" customFormat="1" ht="24.95" customHeight="1" thickTop="1" thickBot="1">
      <c r="A28" s="670"/>
      <c r="B28" s="671"/>
      <c r="C28" s="672" t="s">
        <v>174</v>
      </c>
      <c r="D28" s="673"/>
      <c r="E28" s="209"/>
      <c r="F28" s="551"/>
      <c r="G28" s="552">
        <f>SUM(G23:G27)</f>
        <v>318291.25</v>
      </c>
      <c r="H28" s="553"/>
      <c r="I28" s="583"/>
      <c r="J28" s="209"/>
      <c r="K28" s="210"/>
      <c r="L28" s="674"/>
      <c r="M28" s="665">
        <f>SUM(M23:M27)</f>
        <v>423209.25750000001</v>
      </c>
    </row>
    <row r="29" spans="1:13" s="224" customFormat="1" ht="21.95" customHeight="1" thickTop="1">
      <c r="A29" s="519"/>
      <c r="B29" s="520"/>
      <c r="C29" s="534" t="s">
        <v>304</v>
      </c>
      <c r="D29" s="452"/>
      <c r="E29" s="452"/>
      <c r="F29" s="522"/>
      <c r="G29" s="523"/>
      <c r="H29" s="481"/>
      <c r="I29" s="563"/>
      <c r="J29" s="452"/>
      <c r="K29" s="522"/>
      <c r="L29" s="543"/>
      <c r="M29" s="523"/>
    </row>
    <row r="30" spans="1:13" s="224" customFormat="1" ht="63.75">
      <c r="A30" s="475">
        <v>10</v>
      </c>
      <c r="B30" s="476">
        <v>605</v>
      </c>
      <c r="C30" s="496" t="s">
        <v>220</v>
      </c>
      <c r="D30" s="478" t="s">
        <v>140</v>
      </c>
      <c r="E30" s="478">
        <v>745</v>
      </c>
      <c r="F30" s="479">
        <v>26.45</v>
      </c>
      <c r="G30" s="480">
        <f>F30*E30</f>
        <v>19705.25</v>
      </c>
      <c r="H30" s="481"/>
      <c r="I30" s="518">
        <v>456.16</v>
      </c>
      <c r="J30" s="479">
        <f>K30-I30</f>
        <v>0</v>
      </c>
      <c r="K30" s="479">
        <v>456.16</v>
      </c>
      <c r="L30" s="526"/>
      <c r="M30" s="480">
        <f>F30*K30</f>
        <v>12065.432000000001</v>
      </c>
    </row>
    <row r="31" spans="1:13" s="224" customFormat="1" ht="102.75" thickBot="1">
      <c r="A31" s="497">
        <v>11</v>
      </c>
      <c r="B31" s="498">
        <v>603</v>
      </c>
      <c r="C31" s="499" t="s">
        <v>602</v>
      </c>
      <c r="D31" s="500" t="s">
        <v>140</v>
      </c>
      <c r="E31" s="500">
        <v>760</v>
      </c>
      <c r="F31" s="501">
        <v>28.75</v>
      </c>
      <c r="G31" s="502">
        <f>F31*E31</f>
        <v>21850</v>
      </c>
      <c r="H31" s="481"/>
      <c r="I31" s="518">
        <v>456.16</v>
      </c>
      <c r="J31" s="501">
        <f>K31-I31</f>
        <v>0</v>
      </c>
      <c r="K31" s="479">
        <v>456.16</v>
      </c>
      <c r="L31" s="529"/>
      <c r="M31" s="502">
        <f>F31*K31</f>
        <v>13114.6</v>
      </c>
    </row>
    <row r="32" spans="1:13" s="14" customFormat="1" ht="24.95" customHeight="1" thickTop="1" thickBot="1">
      <c r="A32" s="19"/>
      <c r="B32" s="65"/>
      <c r="C32" s="16" t="s">
        <v>221</v>
      </c>
      <c r="D32" s="218"/>
      <c r="E32" s="84"/>
      <c r="F32" s="85"/>
      <c r="G32" s="219">
        <f>SUM(G30:G31)</f>
        <v>41555.25</v>
      </c>
      <c r="H32" s="87"/>
      <c r="I32" s="485"/>
      <c r="J32" s="84"/>
      <c r="K32" s="149"/>
      <c r="L32" s="85"/>
      <c r="M32" s="231">
        <f>SUM(M30:M31)</f>
        <v>25180.031999999999</v>
      </c>
    </row>
    <row r="33" spans="1:16" s="224" customFormat="1" ht="21.95" customHeight="1" thickTop="1">
      <c r="A33" s="519"/>
      <c r="B33" s="520"/>
      <c r="C33" s="534" t="s">
        <v>305</v>
      </c>
      <c r="D33" s="452"/>
      <c r="E33" s="452"/>
      <c r="F33" s="522"/>
      <c r="G33" s="523"/>
      <c r="H33" s="481"/>
      <c r="I33" s="563"/>
      <c r="J33" s="452"/>
      <c r="K33" s="522"/>
      <c r="L33" s="543"/>
      <c r="M33" s="523"/>
    </row>
    <row r="34" spans="1:16" s="224" customFormat="1" ht="127.5">
      <c r="A34" s="475">
        <v>12</v>
      </c>
      <c r="B34" s="476">
        <v>802</v>
      </c>
      <c r="C34" s="496" t="s">
        <v>95</v>
      </c>
      <c r="D34" s="478" t="s">
        <v>140</v>
      </c>
      <c r="E34" s="478">
        <v>12450</v>
      </c>
      <c r="F34" s="479">
        <v>25.3</v>
      </c>
      <c r="G34" s="480">
        <f>F34*E34</f>
        <v>314985</v>
      </c>
      <c r="H34" s="481"/>
      <c r="I34" s="518">
        <v>2814.5</v>
      </c>
      <c r="J34" s="479">
        <f>K34-I34</f>
        <v>123.80999999999995</v>
      </c>
      <c r="K34" s="479">
        <v>2938.31</v>
      </c>
      <c r="L34" s="525">
        <v>1</v>
      </c>
      <c r="M34" s="480">
        <f>F34*K34</f>
        <v>74339.243000000002</v>
      </c>
    </row>
    <row r="35" spans="1:16" s="224" customFormat="1" ht="38.25">
      <c r="A35" s="475">
        <v>13</v>
      </c>
      <c r="B35" s="476">
        <v>801</v>
      </c>
      <c r="C35" s="496" t="s">
        <v>740</v>
      </c>
      <c r="D35" s="478" t="s">
        <v>140</v>
      </c>
      <c r="E35" s="478">
        <v>5900</v>
      </c>
      <c r="F35" s="479">
        <v>16.100000000000001</v>
      </c>
      <c r="G35" s="480">
        <f>F35*E35</f>
        <v>94990.000000000015</v>
      </c>
      <c r="H35" s="481"/>
      <c r="I35" s="518">
        <v>4045.67</v>
      </c>
      <c r="J35" s="479">
        <f>K35-I35</f>
        <v>208.32999999999993</v>
      </c>
      <c r="K35" s="479">
        <v>4254</v>
      </c>
      <c r="L35" s="525">
        <v>1</v>
      </c>
      <c r="M35" s="480">
        <f>F35*K35*L35</f>
        <v>68489.400000000009</v>
      </c>
      <c r="P35" s="690">
        <f>M35+M36</f>
        <v>106299.60600000001</v>
      </c>
    </row>
    <row r="36" spans="1:16" s="224" customFormat="1" ht="51">
      <c r="A36" s="475">
        <v>14</v>
      </c>
      <c r="B36" s="476">
        <v>801</v>
      </c>
      <c r="C36" s="496" t="s">
        <v>741</v>
      </c>
      <c r="D36" s="478" t="s">
        <v>140</v>
      </c>
      <c r="E36" s="478">
        <v>4850</v>
      </c>
      <c r="F36" s="479">
        <v>16.100000000000001</v>
      </c>
      <c r="G36" s="480">
        <f>F36*E36</f>
        <v>78085</v>
      </c>
      <c r="H36" s="481"/>
      <c r="I36" s="518">
        <v>2348.46</v>
      </c>
      <c r="J36" s="479">
        <f>K36-I36</f>
        <v>0</v>
      </c>
      <c r="K36" s="479">
        <v>2348.46</v>
      </c>
      <c r="L36" s="525">
        <v>1</v>
      </c>
      <c r="M36" s="480">
        <f>F36*K36*L36</f>
        <v>37810.206000000006</v>
      </c>
    </row>
    <row r="37" spans="1:16" s="224" customFormat="1" ht="51.75" thickBot="1">
      <c r="A37" s="497">
        <v>15</v>
      </c>
      <c r="B37" s="498">
        <v>802</v>
      </c>
      <c r="C37" s="499" t="s">
        <v>547</v>
      </c>
      <c r="D37" s="500" t="s">
        <v>140</v>
      </c>
      <c r="E37" s="500">
        <v>105</v>
      </c>
      <c r="F37" s="501">
        <v>161</v>
      </c>
      <c r="G37" s="502">
        <f>F37*E37</f>
        <v>16905</v>
      </c>
      <c r="H37" s="481"/>
      <c r="I37" s="547"/>
      <c r="J37" s="501">
        <f>K37-I37</f>
        <v>0</v>
      </c>
      <c r="K37" s="501"/>
      <c r="L37" s="529"/>
      <c r="M37" s="502">
        <f>F37*K37</f>
        <v>0</v>
      </c>
    </row>
    <row r="38" spans="1:16" s="14" customFormat="1" ht="27" customHeight="1" thickTop="1" thickBot="1">
      <c r="A38" s="19"/>
      <c r="B38" s="65"/>
      <c r="C38" s="16" t="s">
        <v>548</v>
      </c>
      <c r="D38" s="218"/>
      <c r="E38" s="84"/>
      <c r="F38" s="85"/>
      <c r="G38" s="219">
        <f>SUM(G34:G37)</f>
        <v>504965</v>
      </c>
      <c r="H38" s="87"/>
      <c r="I38" s="573"/>
      <c r="J38" s="84"/>
      <c r="K38" s="85"/>
      <c r="L38" s="85"/>
      <c r="M38" s="231">
        <f>SUM(M34:M37)</f>
        <v>180638.84900000002</v>
      </c>
    </row>
    <row r="39" spans="1:16" s="224" customFormat="1" ht="21.95" customHeight="1" thickTop="1">
      <c r="A39" s="519"/>
      <c r="B39" s="520"/>
      <c r="C39" s="534" t="s">
        <v>307</v>
      </c>
      <c r="D39" s="452"/>
      <c r="E39" s="452"/>
      <c r="F39" s="522"/>
      <c r="G39" s="523"/>
      <c r="H39" s="481"/>
      <c r="I39" s="563"/>
      <c r="J39" s="452"/>
      <c r="K39" s="522"/>
      <c r="L39" s="543"/>
      <c r="M39" s="523"/>
    </row>
    <row r="40" spans="1:16" s="224" customFormat="1" ht="77.25" thickBot="1">
      <c r="A40" s="497">
        <v>16</v>
      </c>
      <c r="B40" s="498">
        <v>1002</v>
      </c>
      <c r="C40" s="499" t="s">
        <v>549</v>
      </c>
      <c r="D40" s="500" t="s">
        <v>140</v>
      </c>
      <c r="E40" s="500">
        <v>13950</v>
      </c>
      <c r="F40" s="501">
        <v>25.3</v>
      </c>
      <c r="G40" s="502">
        <f>F40*E40</f>
        <v>352935</v>
      </c>
      <c r="H40" s="481"/>
      <c r="I40" s="547"/>
      <c r="J40" s="501">
        <f>K40-I40</f>
        <v>0</v>
      </c>
      <c r="K40" s="501"/>
      <c r="L40" s="529"/>
      <c r="M40" s="502">
        <f>F40*K40</f>
        <v>0</v>
      </c>
    </row>
    <row r="41" spans="1:16" s="14" customFormat="1" ht="24.95" customHeight="1" thickTop="1" thickBot="1">
      <c r="A41" s="19"/>
      <c r="B41" s="65"/>
      <c r="C41" s="95" t="s">
        <v>550</v>
      </c>
      <c r="D41" s="218"/>
      <c r="E41" s="218"/>
      <c r="F41" s="85"/>
      <c r="G41" s="219">
        <f>SUM(G40)</f>
        <v>352935</v>
      </c>
      <c r="H41" s="87"/>
      <c r="I41" s="573"/>
      <c r="J41" s="218"/>
      <c r="K41" s="85"/>
      <c r="L41" s="85"/>
      <c r="M41" s="231">
        <f>SUM(M40)</f>
        <v>0</v>
      </c>
    </row>
    <row r="42" spans="1:16" ht="21.95" customHeight="1" thickTop="1">
      <c r="A42" s="66"/>
      <c r="B42" s="67"/>
      <c r="C42" s="96" t="s">
        <v>306</v>
      </c>
      <c r="D42" s="88"/>
      <c r="E42" s="88"/>
      <c r="F42" s="89"/>
      <c r="G42" s="90"/>
      <c r="I42" s="575"/>
      <c r="J42" s="88"/>
      <c r="K42" s="89"/>
      <c r="L42" s="462"/>
      <c r="M42" s="90"/>
    </row>
    <row r="43" spans="1:16" s="224" customFormat="1" ht="76.5">
      <c r="A43" s="475">
        <v>17</v>
      </c>
      <c r="B43" s="476">
        <v>901</v>
      </c>
      <c r="C43" s="496" t="s">
        <v>766</v>
      </c>
      <c r="D43" s="478" t="s">
        <v>140</v>
      </c>
      <c r="E43" s="478">
        <v>660</v>
      </c>
      <c r="F43" s="479">
        <v>132.25</v>
      </c>
      <c r="G43" s="480">
        <f t="shared" ref="G43:G48" si="0">F43*E43</f>
        <v>87285</v>
      </c>
      <c r="H43" s="481"/>
      <c r="I43" s="518"/>
      <c r="J43" s="479">
        <f t="shared" ref="J43:J48" si="1">K43-I43</f>
        <v>0</v>
      </c>
      <c r="K43" s="479"/>
      <c r="L43" s="526"/>
      <c r="M43" s="480">
        <f t="shared" ref="M43:M48" si="2">F43*K43</f>
        <v>0</v>
      </c>
    </row>
    <row r="44" spans="1:16" s="224" customFormat="1" ht="51">
      <c r="A44" s="475">
        <v>18</v>
      </c>
      <c r="B44" s="476">
        <v>901</v>
      </c>
      <c r="C44" s="496" t="s">
        <v>551</v>
      </c>
      <c r="D44" s="478" t="s">
        <v>552</v>
      </c>
      <c r="E44" s="478">
        <v>185</v>
      </c>
      <c r="F44" s="479">
        <v>17.25</v>
      </c>
      <c r="G44" s="480">
        <f t="shared" si="0"/>
        <v>3191.25</v>
      </c>
      <c r="H44" s="481"/>
      <c r="I44" s="518"/>
      <c r="J44" s="479">
        <f t="shared" si="1"/>
        <v>0</v>
      </c>
      <c r="K44" s="479"/>
      <c r="L44" s="526"/>
      <c r="M44" s="480">
        <f t="shared" si="2"/>
        <v>0</v>
      </c>
    </row>
    <row r="45" spans="1:16" s="224" customFormat="1" ht="63.75">
      <c r="A45" s="475">
        <v>19</v>
      </c>
      <c r="B45" s="476">
        <v>901</v>
      </c>
      <c r="C45" s="496" t="s">
        <v>542</v>
      </c>
      <c r="D45" s="478" t="s">
        <v>552</v>
      </c>
      <c r="E45" s="478">
        <v>170</v>
      </c>
      <c r="F45" s="479">
        <v>34.5</v>
      </c>
      <c r="G45" s="480">
        <f t="shared" si="0"/>
        <v>5865</v>
      </c>
      <c r="H45" s="481"/>
      <c r="I45" s="518"/>
      <c r="J45" s="479">
        <f t="shared" si="1"/>
        <v>0</v>
      </c>
      <c r="K45" s="479"/>
      <c r="L45" s="526"/>
      <c r="M45" s="480">
        <f t="shared" si="2"/>
        <v>0</v>
      </c>
    </row>
    <row r="46" spans="1:16" s="224" customFormat="1" ht="63.75">
      <c r="A46" s="475">
        <v>20</v>
      </c>
      <c r="B46" s="476">
        <v>903</v>
      </c>
      <c r="C46" s="496" t="s">
        <v>767</v>
      </c>
      <c r="D46" s="478" t="s">
        <v>140</v>
      </c>
      <c r="E46" s="478">
        <v>770</v>
      </c>
      <c r="F46" s="479">
        <v>40.25</v>
      </c>
      <c r="G46" s="480">
        <f t="shared" si="0"/>
        <v>30992.5</v>
      </c>
      <c r="H46" s="481"/>
      <c r="I46" s="518"/>
      <c r="J46" s="479">
        <f t="shared" si="1"/>
        <v>0</v>
      </c>
      <c r="K46" s="479"/>
      <c r="L46" s="526"/>
      <c r="M46" s="480">
        <f t="shared" si="2"/>
        <v>0</v>
      </c>
    </row>
    <row r="47" spans="1:16" s="224" customFormat="1" ht="63.75">
      <c r="A47" s="475">
        <v>21</v>
      </c>
      <c r="B47" s="476">
        <v>903</v>
      </c>
      <c r="C47" s="496" t="s">
        <v>539</v>
      </c>
      <c r="D47" s="478" t="s">
        <v>552</v>
      </c>
      <c r="E47" s="478">
        <v>225</v>
      </c>
      <c r="F47" s="479">
        <v>17.25</v>
      </c>
      <c r="G47" s="480">
        <f t="shared" si="0"/>
        <v>3881.25</v>
      </c>
      <c r="H47" s="481"/>
      <c r="I47" s="518"/>
      <c r="J47" s="479">
        <f t="shared" si="1"/>
        <v>0</v>
      </c>
      <c r="K47" s="479"/>
      <c r="L47" s="526"/>
      <c r="M47" s="480">
        <f t="shared" si="2"/>
        <v>0</v>
      </c>
    </row>
    <row r="48" spans="1:16" s="224" customFormat="1" ht="83.25" customHeight="1" thickBot="1">
      <c r="A48" s="497">
        <v>22</v>
      </c>
      <c r="B48" s="498">
        <v>1602</v>
      </c>
      <c r="C48" s="499" t="s">
        <v>301</v>
      </c>
      <c r="D48" s="500" t="s">
        <v>140</v>
      </c>
      <c r="E48" s="500">
        <v>1690</v>
      </c>
      <c r="F48" s="501">
        <v>51.75</v>
      </c>
      <c r="G48" s="502">
        <f t="shared" si="0"/>
        <v>87457.5</v>
      </c>
      <c r="H48" s="481"/>
      <c r="I48" s="547"/>
      <c r="J48" s="501">
        <f t="shared" si="1"/>
        <v>0</v>
      </c>
      <c r="K48" s="501"/>
      <c r="L48" s="529"/>
      <c r="M48" s="502">
        <f t="shared" si="2"/>
        <v>0</v>
      </c>
    </row>
    <row r="49" spans="1:13" s="14" customFormat="1" ht="24.95" customHeight="1" thickTop="1" thickBot="1">
      <c r="A49" s="19"/>
      <c r="B49" s="65"/>
      <c r="C49" s="95" t="s">
        <v>302</v>
      </c>
      <c r="D49" s="218"/>
      <c r="E49" s="218"/>
      <c r="F49" s="85"/>
      <c r="G49" s="219">
        <f>SUM(G43:G48)</f>
        <v>218672.5</v>
      </c>
      <c r="H49" s="87"/>
      <c r="I49" s="573"/>
      <c r="J49" s="218"/>
      <c r="K49" s="85"/>
      <c r="L49" s="85"/>
      <c r="M49" s="231">
        <f>SUM(M43:M48)</f>
        <v>0</v>
      </c>
    </row>
    <row r="50" spans="1:13" ht="21.95" customHeight="1" thickTop="1">
      <c r="A50" s="66"/>
      <c r="B50" s="67"/>
      <c r="C50" s="96" t="s">
        <v>308</v>
      </c>
      <c r="D50" s="88"/>
      <c r="E50" s="88"/>
      <c r="F50" s="89"/>
      <c r="G50" s="90"/>
      <c r="I50" s="575"/>
      <c r="J50" s="88"/>
      <c r="K50" s="89"/>
      <c r="L50" s="462"/>
      <c r="M50" s="90"/>
    </row>
    <row r="51" spans="1:13" s="224" customFormat="1" ht="92.25" customHeight="1">
      <c r="A51" s="475">
        <v>23</v>
      </c>
      <c r="B51" s="476">
        <v>901</v>
      </c>
      <c r="C51" s="496" t="s">
        <v>471</v>
      </c>
      <c r="D51" s="478" t="s">
        <v>140</v>
      </c>
      <c r="E51" s="478">
        <v>495</v>
      </c>
      <c r="F51" s="479">
        <v>149.5</v>
      </c>
      <c r="G51" s="480">
        <f>F51*E51</f>
        <v>74002.5</v>
      </c>
      <c r="H51" s="481"/>
      <c r="I51" s="518"/>
      <c r="J51" s="479">
        <f t="shared" ref="J51:J60" si="3">K51-I51</f>
        <v>0</v>
      </c>
      <c r="K51" s="479"/>
      <c r="L51" s="526"/>
      <c r="M51" s="480">
        <f>F51*K51</f>
        <v>0</v>
      </c>
    </row>
    <row r="52" spans="1:13" s="224" customFormat="1" ht="76.5">
      <c r="A52" s="475">
        <v>24</v>
      </c>
      <c r="B52" s="476">
        <v>901</v>
      </c>
      <c r="C52" s="496" t="s">
        <v>472</v>
      </c>
      <c r="D52" s="478" t="s">
        <v>552</v>
      </c>
      <c r="E52" s="478">
        <v>215</v>
      </c>
      <c r="F52" s="479">
        <v>46</v>
      </c>
      <c r="G52" s="480">
        <f>F52*E52</f>
        <v>9890</v>
      </c>
      <c r="H52" s="481"/>
      <c r="I52" s="518"/>
      <c r="J52" s="479">
        <f t="shared" si="3"/>
        <v>0</v>
      </c>
      <c r="K52" s="479"/>
      <c r="L52" s="526"/>
      <c r="M52" s="480">
        <f>F52*K52</f>
        <v>0</v>
      </c>
    </row>
    <row r="53" spans="1:13" s="224" customFormat="1" ht="89.25">
      <c r="A53" s="475"/>
      <c r="B53" s="476"/>
      <c r="C53" s="477" t="s">
        <v>473</v>
      </c>
      <c r="D53" s="478"/>
      <c r="E53" s="478"/>
      <c r="F53" s="479"/>
      <c r="G53" s="480"/>
      <c r="H53" s="481"/>
      <c r="I53" s="518"/>
      <c r="J53" s="478"/>
      <c r="K53" s="479"/>
      <c r="L53" s="526"/>
      <c r="M53" s="480"/>
    </row>
    <row r="54" spans="1:13" s="224" customFormat="1" ht="18.75" customHeight="1">
      <c r="A54" s="475">
        <v>25</v>
      </c>
      <c r="B54" s="476">
        <v>901</v>
      </c>
      <c r="C54" s="496" t="s">
        <v>618</v>
      </c>
      <c r="D54" s="478" t="s">
        <v>552</v>
      </c>
      <c r="E54" s="478">
        <v>95</v>
      </c>
      <c r="F54" s="479">
        <v>230</v>
      </c>
      <c r="G54" s="480">
        <f>F54*E54</f>
        <v>21850</v>
      </c>
      <c r="H54" s="481"/>
      <c r="I54" s="518"/>
      <c r="J54" s="479">
        <f t="shared" si="3"/>
        <v>0</v>
      </c>
      <c r="K54" s="479"/>
      <c r="L54" s="526"/>
      <c r="M54" s="480">
        <f>F54*K54</f>
        <v>0</v>
      </c>
    </row>
    <row r="55" spans="1:13" s="224" customFormat="1" ht="89.25">
      <c r="A55" s="475"/>
      <c r="B55" s="476"/>
      <c r="C55" s="477" t="s">
        <v>870</v>
      </c>
      <c r="D55" s="478"/>
      <c r="E55" s="478"/>
      <c r="F55" s="479"/>
      <c r="G55" s="480"/>
      <c r="H55" s="481"/>
      <c r="I55" s="518"/>
      <c r="J55" s="478"/>
      <c r="K55" s="479"/>
      <c r="L55" s="526"/>
      <c r="M55" s="480"/>
    </row>
    <row r="56" spans="1:13" s="224" customFormat="1" ht="18.75" customHeight="1">
      <c r="A56" s="475">
        <v>26</v>
      </c>
      <c r="B56" s="476">
        <v>901</v>
      </c>
      <c r="C56" s="496" t="s">
        <v>871</v>
      </c>
      <c r="D56" s="478" t="s">
        <v>552</v>
      </c>
      <c r="E56" s="478">
        <v>135</v>
      </c>
      <c r="F56" s="479">
        <v>82.8</v>
      </c>
      <c r="G56" s="480">
        <f>F56*E56</f>
        <v>11178</v>
      </c>
      <c r="H56" s="481"/>
      <c r="I56" s="518"/>
      <c r="J56" s="479">
        <f t="shared" si="3"/>
        <v>0</v>
      </c>
      <c r="K56" s="479"/>
      <c r="L56" s="526"/>
      <c r="M56" s="480">
        <f>F56*K56</f>
        <v>0</v>
      </c>
    </row>
    <row r="57" spans="1:13" s="224" customFormat="1" ht="18.75" customHeight="1">
      <c r="A57" s="475">
        <v>27</v>
      </c>
      <c r="B57" s="476">
        <v>901</v>
      </c>
      <c r="C57" s="496" t="s">
        <v>872</v>
      </c>
      <c r="D57" s="478" t="s">
        <v>552</v>
      </c>
      <c r="E57" s="478">
        <v>180</v>
      </c>
      <c r="F57" s="479">
        <v>82.8</v>
      </c>
      <c r="G57" s="480">
        <f>F57*E57</f>
        <v>14904</v>
      </c>
      <c r="H57" s="481"/>
      <c r="I57" s="518"/>
      <c r="J57" s="479">
        <f t="shared" si="3"/>
        <v>0</v>
      </c>
      <c r="K57" s="479"/>
      <c r="L57" s="526"/>
      <c r="M57" s="480">
        <f>F57*K57</f>
        <v>0</v>
      </c>
    </row>
    <row r="58" spans="1:13" s="224" customFormat="1" ht="18.75" customHeight="1">
      <c r="A58" s="475">
        <v>28</v>
      </c>
      <c r="B58" s="476">
        <v>901</v>
      </c>
      <c r="C58" s="496" t="s">
        <v>873</v>
      </c>
      <c r="D58" s="478" t="s">
        <v>552</v>
      </c>
      <c r="E58" s="478">
        <v>220</v>
      </c>
      <c r="F58" s="479">
        <v>82.8</v>
      </c>
      <c r="G58" s="480">
        <f>F58*E58</f>
        <v>18216</v>
      </c>
      <c r="H58" s="481"/>
      <c r="I58" s="518"/>
      <c r="J58" s="479">
        <f t="shared" si="3"/>
        <v>0</v>
      </c>
      <c r="K58" s="479"/>
      <c r="L58" s="526"/>
      <c r="M58" s="480">
        <f>F58*K58</f>
        <v>0</v>
      </c>
    </row>
    <row r="59" spans="1:13" s="224" customFormat="1" ht="59.25" customHeight="1">
      <c r="A59" s="475">
        <v>29</v>
      </c>
      <c r="B59" s="476">
        <v>901</v>
      </c>
      <c r="C59" s="496" t="s">
        <v>37</v>
      </c>
      <c r="D59" s="478" t="s">
        <v>552</v>
      </c>
      <c r="E59" s="478">
        <v>27</v>
      </c>
      <c r="F59" s="479">
        <v>115</v>
      </c>
      <c r="G59" s="480">
        <f>F59*E59</f>
        <v>3105</v>
      </c>
      <c r="H59" s="481"/>
      <c r="I59" s="518"/>
      <c r="J59" s="479">
        <f t="shared" si="3"/>
        <v>0</v>
      </c>
      <c r="K59" s="479"/>
      <c r="L59" s="526"/>
      <c r="M59" s="480">
        <f>F59*K59</f>
        <v>0</v>
      </c>
    </row>
    <row r="60" spans="1:13" s="224" customFormat="1" ht="51.75" thickBot="1">
      <c r="A60" s="497">
        <v>30</v>
      </c>
      <c r="B60" s="498">
        <v>901</v>
      </c>
      <c r="C60" s="499" t="s">
        <v>881</v>
      </c>
      <c r="D60" s="500" t="s">
        <v>140</v>
      </c>
      <c r="E60" s="500">
        <v>660</v>
      </c>
      <c r="F60" s="501">
        <v>115</v>
      </c>
      <c r="G60" s="502">
        <f>F60*E60</f>
        <v>75900</v>
      </c>
      <c r="H60" s="481"/>
      <c r="I60" s="547"/>
      <c r="J60" s="501">
        <f t="shared" si="3"/>
        <v>0</v>
      </c>
      <c r="K60" s="501"/>
      <c r="L60" s="529"/>
      <c r="M60" s="502">
        <f>F60*K60</f>
        <v>0</v>
      </c>
    </row>
    <row r="61" spans="1:13" s="14" customFormat="1" ht="24.95" customHeight="1" thickTop="1" thickBot="1">
      <c r="A61" s="19"/>
      <c r="B61" s="65"/>
      <c r="C61" s="95" t="s">
        <v>882</v>
      </c>
      <c r="D61" s="218"/>
      <c r="E61" s="218"/>
      <c r="F61" s="220"/>
      <c r="G61" s="219">
        <f>SUM(G51:G60)</f>
        <v>229045.5</v>
      </c>
      <c r="H61" s="87"/>
      <c r="I61" s="585"/>
      <c r="J61" s="218"/>
      <c r="K61" s="220"/>
      <c r="L61" s="220"/>
      <c r="M61" s="231">
        <f>SUM(M51:M60)</f>
        <v>0</v>
      </c>
    </row>
    <row r="62" spans="1:13" s="224" customFormat="1" ht="21.95" customHeight="1" thickTop="1">
      <c r="A62" s="519"/>
      <c r="B62" s="520"/>
      <c r="C62" s="534" t="s">
        <v>883</v>
      </c>
      <c r="D62" s="452"/>
      <c r="E62" s="452"/>
      <c r="F62" s="522"/>
      <c r="G62" s="523"/>
      <c r="H62" s="481"/>
      <c r="I62" s="563"/>
      <c r="J62" s="452"/>
      <c r="K62" s="522"/>
      <c r="L62" s="543"/>
      <c r="M62" s="523"/>
    </row>
    <row r="63" spans="1:13" s="224" customFormat="1" ht="18.75" customHeight="1">
      <c r="A63" s="475">
        <v>31</v>
      </c>
      <c r="B63" s="476">
        <v>1501</v>
      </c>
      <c r="C63" s="496" t="s">
        <v>225</v>
      </c>
      <c r="D63" s="478" t="s">
        <v>552</v>
      </c>
      <c r="E63" s="478">
        <v>115</v>
      </c>
      <c r="F63" s="479">
        <v>149.5</v>
      </c>
      <c r="G63" s="480">
        <f>F63*E63</f>
        <v>17192.5</v>
      </c>
      <c r="H63" s="481"/>
      <c r="I63" s="688">
        <v>115</v>
      </c>
      <c r="J63" s="479">
        <f>K63-I63</f>
        <v>0</v>
      </c>
      <c r="K63" s="478">
        <v>115</v>
      </c>
      <c r="L63" s="525">
        <v>0.6</v>
      </c>
      <c r="M63" s="480">
        <f>F63*K63*L63</f>
        <v>10315.5</v>
      </c>
    </row>
    <row r="64" spans="1:13" s="224" customFormat="1" ht="18.75" customHeight="1">
      <c r="A64" s="475">
        <v>32</v>
      </c>
      <c r="B64" s="476">
        <v>1501</v>
      </c>
      <c r="C64" s="496" t="s">
        <v>229</v>
      </c>
      <c r="D64" s="478" t="s">
        <v>552</v>
      </c>
      <c r="E64" s="478">
        <v>130</v>
      </c>
      <c r="F64" s="479">
        <v>230</v>
      </c>
      <c r="G64" s="480">
        <f>F64*E64</f>
        <v>29900</v>
      </c>
      <c r="H64" s="481"/>
      <c r="I64" s="688">
        <v>130</v>
      </c>
      <c r="J64" s="479">
        <f>K64-I64</f>
        <v>0</v>
      </c>
      <c r="K64" s="478">
        <v>130</v>
      </c>
      <c r="L64" s="525">
        <v>0.6</v>
      </c>
      <c r="M64" s="480">
        <f>F64*K64*L64</f>
        <v>17940</v>
      </c>
    </row>
    <row r="65" spans="1:13" s="224" customFormat="1" ht="18.75" customHeight="1">
      <c r="A65" s="475">
        <v>33</v>
      </c>
      <c r="B65" s="476">
        <v>1501</v>
      </c>
      <c r="C65" s="496" t="s">
        <v>230</v>
      </c>
      <c r="D65" s="478" t="s">
        <v>552</v>
      </c>
      <c r="E65" s="478">
        <v>520</v>
      </c>
      <c r="F65" s="479">
        <v>345</v>
      </c>
      <c r="G65" s="480">
        <f>F65*E65</f>
        <v>179400</v>
      </c>
      <c r="H65" s="481"/>
      <c r="I65" s="688">
        <v>520</v>
      </c>
      <c r="J65" s="479">
        <f>K65-I65</f>
        <v>0</v>
      </c>
      <c r="K65" s="478">
        <v>520</v>
      </c>
      <c r="L65" s="525">
        <v>0.6</v>
      </c>
      <c r="M65" s="480">
        <f>F65*K65*L65</f>
        <v>107640</v>
      </c>
    </row>
    <row r="66" spans="1:13" s="224" customFormat="1" ht="25.5">
      <c r="A66" s="475">
        <v>34</v>
      </c>
      <c r="B66" s="476">
        <v>1501</v>
      </c>
      <c r="C66" s="496" t="s">
        <v>449</v>
      </c>
      <c r="D66" s="478" t="s">
        <v>552</v>
      </c>
      <c r="E66" s="478">
        <v>10</v>
      </c>
      <c r="F66" s="479">
        <v>230</v>
      </c>
      <c r="G66" s="480">
        <f>F66*E66</f>
        <v>2300</v>
      </c>
      <c r="H66" s="481"/>
      <c r="I66" s="688">
        <v>10</v>
      </c>
      <c r="J66" s="479">
        <f>K66-I66</f>
        <v>0</v>
      </c>
      <c r="K66" s="478">
        <v>10</v>
      </c>
      <c r="L66" s="525">
        <v>0.6</v>
      </c>
      <c r="M66" s="480">
        <f>F66*K66*L66</f>
        <v>1380</v>
      </c>
    </row>
    <row r="67" spans="1:13" s="224" customFormat="1" ht="26.25" thickBot="1">
      <c r="A67" s="497">
        <v>35</v>
      </c>
      <c r="B67" s="498">
        <v>1501</v>
      </c>
      <c r="C67" s="499" t="s">
        <v>450</v>
      </c>
      <c r="D67" s="500" t="s">
        <v>552</v>
      </c>
      <c r="E67" s="500">
        <v>55</v>
      </c>
      <c r="F67" s="501">
        <v>230</v>
      </c>
      <c r="G67" s="502">
        <f>F67*E67</f>
        <v>12650</v>
      </c>
      <c r="H67" s="481"/>
      <c r="I67" s="689">
        <v>55</v>
      </c>
      <c r="J67" s="503">
        <f>K67-I67</f>
        <v>0</v>
      </c>
      <c r="K67" s="500">
        <v>55</v>
      </c>
      <c r="L67" s="525">
        <v>0.6</v>
      </c>
      <c r="M67" s="480">
        <f>F67*K67*L67</f>
        <v>7590</v>
      </c>
    </row>
    <row r="68" spans="1:13" s="14" customFormat="1" ht="24.95" customHeight="1" thickTop="1" thickBot="1">
      <c r="A68" s="19"/>
      <c r="B68" s="65"/>
      <c r="C68" s="95" t="s">
        <v>886</v>
      </c>
      <c r="D68" s="218"/>
      <c r="E68" s="218"/>
      <c r="F68" s="85"/>
      <c r="G68" s="219">
        <f>SUM(G63:G67)</f>
        <v>241442.5</v>
      </c>
      <c r="H68" s="87"/>
      <c r="I68" s="573"/>
      <c r="J68" s="144"/>
      <c r="K68" s="85"/>
      <c r="L68" s="485"/>
      <c r="M68" s="231">
        <f>SUM(M63:M67)</f>
        <v>144865.5</v>
      </c>
    </row>
    <row r="69" spans="1:13" s="224" customFormat="1" ht="21.95" customHeight="1" thickTop="1">
      <c r="A69" s="519"/>
      <c r="B69" s="520"/>
      <c r="C69" s="534" t="s">
        <v>887</v>
      </c>
      <c r="D69" s="452"/>
      <c r="E69" s="452"/>
      <c r="F69" s="522"/>
      <c r="G69" s="523"/>
      <c r="H69" s="481"/>
      <c r="I69" s="563"/>
      <c r="J69" s="452"/>
      <c r="K69" s="522"/>
      <c r="L69" s="543"/>
      <c r="M69" s="523"/>
    </row>
    <row r="70" spans="1:13" s="224" customFormat="1" ht="16.5" customHeight="1" thickBot="1">
      <c r="A70" s="497">
        <v>36</v>
      </c>
      <c r="B70" s="498">
        <v>14</v>
      </c>
      <c r="C70" s="499" t="s">
        <v>888</v>
      </c>
      <c r="D70" s="500" t="s">
        <v>140</v>
      </c>
      <c r="E70" s="500">
        <v>775</v>
      </c>
      <c r="F70" s="501">
        <v>700</v>
      </c>
      <c r="G70" s="502">
        <f>F70*E70</f>
        <v>542500</v>
      </c>
      <c r="H70" s="481"/>
      <c r="I70" s="728">
        <v>0</v>
      </c>
      <c r="J70" s="503">
        <f>K70-I70</f>
        <v>0</v>
      </c>
      <c r="K70" s="678">
        <v>0</v>
      </c>
      <c r="L70" s="556">
        <v>0</v>
      </c>
      <c r="M70" s="509">
        <f>F70*K70</f>
        <v>0</v>
      </c>
    </row>
    <row r="71" spans="1:13" s="14" customFormat="1" ht="24.95" customHeight="1" thickTop="1" thickBot="1">
      <c r="A71" s="19"/>
      <c r="B71" s="65"/>
      <c r="C71" s="95" t="s">
        <v>889</v>
      </c>
      <c r="D71" s="218"/>
      <c r="E71" s="218"/>
      <c r="F71" s="85"/>
      <c r="G71" s="219">
        <f>SUM(G70)</f>
        <v>542500</v>
      </c>
      <c r="H71" s="87"/>
      <c r="I71" s="485"/>
      <c r="J71" s="144"/>
      <c r="K71" s="149"/>
      <c r="L71" s="149"/>
      <c r="M71" s="227">
        <f>SUM(M70)</f>
        <v>0</v>
      </c>
    </row>
    <row r="72" spans="1:13" s="224" customFormat="1" ht="21.95" customHeight="1" thickTop="1">
      <c r="A72" s="519"/>
      <c r="B72" s="520"/>
      <c r="C72" s="534" t="s">
        <v>890</v>
      </c>
      <c r="D72" s="452"/>
      <c r="E72" s="452"/>
      <c r="F72" s="522"/>
      <c r="G72" s="523"/>
      <c r="H72" s="481"/>
      <c r="I72" s="563"/>
      <c r="J72" s="452"/>
      <c r="K72" s="522"/>
      <c r="L72" s="543"/>
      <c r="M72" s="523"/>
    </row>
    <row r="73" spans="1:13" s="224" customFormat="1" ht="56.25" customHeight="1">
      <c r="A73" s="475">
        <v>37</v>
      </c>
      <c r="B73" s="476">
        <v>1206</v>
      </c>
      <c r="C73" s="496" t="s">
        <v>845</v>
      </c>
      <c r="D73" s="478" t="s">
        <v>140</v>
      </c>
      <c r="E73" s="478">
        <v>458</v>
      </c>
      <c r="F73" s="479">
        <v>138</v>
      </c>
      <c r="G73" s="480">
        <f>F73*E73</f>
        <v>63204</v>
      </c>
      <c r="H73" s="481"/>
      <c r="I73" s="518"/>
      <c r="J73" s="478"/>
      <c r="K73" s="479"/>
      <c r="L73" s="526"/>
      <c r="M73" s="480"/>
    </row>
    <row r="74" spans="1:13" s="224" customFormat="1" ht="64.5" thickBot="1">
      <c r="A74" s="497">
        <v>38</v>
      </c>
      <c r="B74" s="498">
        <v>1206</v>
      </c>
      <c r="C74" s="499" t="s">
        <v>63</v>
      </c>
      <c r="D74" s="500" t="s">
        <v>140</v>
      </c>
      <c r="E74" s="500">
        <v>90</v>
      </c>
      <c r="F74" s="501">
        <v>230</v>
      </c>
      <c r="G74" s="502">
        <f>F74*E74</f>
        <v>20700</v>
      </c>
      <c r="H74" s="481"/>
      <c r="I74" s="547"/>
      <c r="J74" s="500"/>
      <c r="K74" s="501"/>
      <c r="L74" s="529"/>
      <c r="M74" s="502"/>
    </row>
    <row r="75" spans="1:13" s="14" customFormat="1" ht="24.95" customHeight="1" thickTop="1" thickBot="1">
      <c r="A75" s="19"/>
      <c r="B75" s="65"/>
      <c r="C75" s="95" t="s">
        <v>64</v>
      </c>
      <c r="D75" s="218"/>
      <c r="E75" s="218"/>
      <c r="F75" s="220"/>
      <c r="G75" s="219">
        <f>SUM(G73:G74)</f>
        <v>83904</v>
      </c>
      <c r="H75" s="87"/>
      <c r="I75" s="585"/>
      <c r="J75" s="218"/>
      <c r="K75" s="220"/>
      <c r="L75" s="220"/>
      <c r="M75" s="231">
        <f>SUM(M73:M74)</f>
        <v>0</v>
      </c>
    </row>
    <row r="76" spans="1:13" s="224" customFormat="1" ht="21.95" customHeight="1" thickTop="1" thickBot="1">
      <c r="A76" s="519"/>
      <c r="B76" s="520"/>
      <c r="C76" s="534" t="s">
        <v>65</v>
      </c>
      <c r="D76" s="452"/>
      <c r="E76" s="452"/>
      <c r="F76" s="522"/>
      <c r="G76" s="523"/>
      <c r="H76" s="481"/>
      <c r="I76" s="599"/>
      <c r="J76" s="557"/>
      <c r="K76" s="558"/>
      <c r="L76" s="564"/>
      <c r="M76" s="559"/>
    </row>
    <row r="77" spans="1:13" s="224" customFormat="1" ht="107.25" customHeight="1" thickTop="1">
      <c r="A77" s="475">
        <v>39</v>
      </c>
      <c r="B77" s="476">
        <v>1301</v>
      </c>
      <c r="C77" s="496" t="s">
        <v>66</v>
      </c>
      <c r="D77" s="478" t="s">
        <v>67</v>
      </c>
      <c r="E77" s="478">
        <v>26</v>
      </c>
      <c r="F77" s="479">
        <v>4025</v>
      </c>
      <c r="G77" s="480">
        <f>F77*E77</f>
        <v>104650</v>
      </c>
      <c r="H77" s="481"/>
      <c r="I77" s="563">
        <v>17</v>
      </c>
      <c r="J77" s="522">
        <f>K77-I77</f>
        <v>6</v>
      </c>
      <c r="K77" s="522">
        <v>23</v>
      </c>
      <c r="L77" s="796">
        <v>7.0000000000000007E-2</v>
      </c>
      <c r="M77" s="523">
        <f>F77*K77*L77</f>
        <v>6480.2500000000009</v>
      </c>
    </row>
    <row r="78" spans="1:13" s="224" customFormat="1" ht="89.25">
      <c r="A78" s="475">
        <v>40</v>
      </c>
      <c r="B78" s="476">
        <v>1301</v>
      </c>
      <c r="C78" s="496" t="s">
        <v>874</v>
      </c>
      <c r="D78" s="478" t="s">
        <v>67</v>
      </c>
      <c r="E78" s="478">
        <v>11</v>
      </c>
      <c r="F78" s="479">
        <v>805</v>
      </c>
      <c r="G78" s="480">
        <f>F78*E78</f>
        <v>8855</v>
      </c>
      <c r="H78" s="481"/>
      <c r="I78" s="518"/>
      <c r="J78" s="478"/>
      <c r="K78" s="479"/>
      <c r="L78" s="479"/>
      <c r="M78" s="480"/>
    </row>
    <row r="79" spans="1:13" s="224" customFormat="1" ht="51.75" thickBot="1">
      <c r="A79" s="497">
        <v>41</v>
      </c>
      <c r="B79" s="498">
        <v>1301</v>
      </c>
      <c r="C79" s="499" t="s">
        <v>875</v>
      </c>
      <c r="D79" s="500" t="s">
        <v>67</v>
      </c>
      <c r="E79" s="500">
        <v>220</v>
      </c>
      <c r="F79" s="501">
        <v>230</v>
      </c>
      <c r="G79" s="502">
        <f>F79*E79</f>
        <v>50600</v>
      </c>
      <c r="H79" s="481"/>
      <c r="I79" s="547">
        <v>127</v>
      </c>
      <c r="J79" s="501">
        <f>K79-I79</f>
        <v>7</v>
      </c>
      <c r="K79" s="501">
        <v>134</v>
      </c>
      <c r="L79" s="510">
        <v>1</v>
      </c>
      <c r="M79" s="502">
        <f>F79*K79*L79</f>
        <v>30820</v>
      </c>
    </row>
    <row r="80" spans="1:13" s="14" customFormat="1" ht="24.95" customHeight="1" thickTop="1" thickBot="1">
      <c r="A80" s="19"/>
      <c r="B80" s="65"/>
      <c r="C80" s="95" t="s">
        <v>876</v>
      </c>
      <c r="D80" s="218"/>
      <c r="E80" s="218"/>
      <c r="F80" s="220"/>
      <c r="G80" s="219">
        <f>SUM(G77:G79)</f>
        <v>164105</v>
      </c>
      <c r="H80" s="87"/>
      <c r="I80" s="585"/>
      <c r="J80" s="218"/>
      <c r="K80" s="220"/>
      <c r="L80" s="220"/>
      <c r="M80" s="231">
        <f>SUM(M77:M79)</f>
        <v>37300.25</v>
      </c>
    </row>
    <row r="81" spans="1:13" ht="21.95" customHeight="1" thickTop="1">
      <c r="A81" s="66"/>
      <c r="B81" s="67"/>
      <c r="C81" s="96" t="s">
        <v>877</v>
      </c>
      <c r="D81" s="88"/>
      <c r="E81" s="88"/>
      <c r="F81" s="89"/>
      <c r="G81" s="90"/>
      <c r="I81" s="575"/>
      <c r="J81" s="88"/>
      <c r="K81" s="89"/>
      <c r="L81" s="462"/>
      <c r="M81" s="90"/>
    </row>
    <row r="82" spans="1:13" s="224" customFormat="1" ht="89.25">
      <c r="A82" s="475">
        <v>42</v>
      </c>
      <c r="B82" s="476">
        <v>1305</v>
      </c>
      <c r="C82" s="477" t="s">
        <v>840</v>
      </c>
      <c r="D82" s="478" t="s">
        <v>140</v>
      </c>
      <c r="E82" s="478">
        <v>80</v>
      </c>
      <c r="F82" s="479">
        <v>230</v>
      </c>
      <c r="G82" s="480">
        <f t="shared" ref="G82:G88" si="4">F82*E82</f>
        <v>18400</v>
      </c>
      <c r="H82" s="481"/>
      <c r="I82" s="518"/>
      <c r="J82" s="479">
        <f t="shared" ref="J82:J87" si="5">K82-I82</f>
        <v>0</v>
      </c>
      <c r="K82" s="479"/>
      <c r="L82" s="526"/>
      <c r="M82" s="480">
        <f t="shared" ref="M82:M87" si="6">F82*K82</f>
        <v>0</v>
      </c>
    </row>
    <row r="83" spans="1:13" s="224" customFormat="1" ht="63.75">
      <c r="A83" s="475">
        <v>43</v>
      </c>
      <c r="B83" s="476">
        <v>1606</v>
      </c>
      <c r="C83" s="496" t="s">
        <v>841</v>
      </c>
      <c r="D83" s="478" t="s">
        <v>552</v>
      </c>
      <c r="E83" s="478">
        <v>425</v>
      </c>
      <c r="F83" s="479">
        <v>28.75</v>
      </c>
      <c r="G83" s="480">
        <f t="shared" si="4"/>
        <v>12218.75</v>
      </c>
      <c r="H83" s="481"/>
      <c r="I83" s="518"/>
      <c r="J83" s="479">
        <f t="shared" si="5"/>
        <v>0</v>
      </c>
      <c r="K83" s="479"/>
      <c r="L83" s="526"/>
      <c r="M83" s="480">
        <f t="shared" si="6"/>
        <v>0</v>
      </c>
    </row>
    <row r="84" spans="1:13" s="224" customFormat="1" ht="38.25">
      <c r="A84" s="475">
        <v>44</v>
      </c>
      <c r="B84" s="476">
        <v>1201</v>
      </c>
      <c r="C84" s="496" t="s">
        <v>842</v>
      </c>
      <c r="D84" s="478" t="s">
        <v>67</v>
      </c>
      <c r="E84" s="478">
        <v>175</v>
      </c>
      <c r="F84" s="479">
        <v>28.75</v>
      </c>
      <c r="G84" s="480">
        <f t="shared" si="4"/>
        <v>5031.25</v>
      </c>
      <c r="H84" s="481"/>
      <c r="I84" s="518"/>
      <c r="J84" s="479">
        <f t="shared" si="5"/>
        <v>0</v>
      </c>
      <c r="K84" s="479"/>
      <c r="L84" s="526"/>
      <c r="M84" s="480">
        <f t="shared" si="6"/>
        <v>0</v>
      </c>
    </row>
    <row r="85" spans="1:13" s="224" customFormat="1" ht="38.25">
      <c r="A85" s="475">
        <v>45</v>
      </c>
      <c r="B85" s="476">
        <v>1201</v>
      </c>
      <c r="C85" s="477" t="s">
        <v>34</v>
      </c>
      <c r="D85" s="478" t="s">
        <v>552</v>
      </c>
      <c r="E85" s="478">
        <v>2320</v>
      </c>
      <c r="F85" s="479">
        <v>20.7</v>
      </c>
      <c r="G85" s="480">
        <f t="shared" si="4"/>
        <v>48024</v>
      </c>
      <c r="H85" s="481"/>
      <c r="I85" s="518">
        <v>798.8</v>
      </c>
      <c r="J85" s="479">
        <f t="shared" si="5"/>
        <v>398.02</v>
      </c>
      <c r="K85" s="479">
        <v>1196.82</v>
      </c>
      <c r="L85" s="526"/>
      <c r="M85" s="480">
        <f t="shared" si="6"/>
        <v>24774.173999999999</v>
      </c>
    </row>
    <row r="86" spans="1:13" s="224" customFormat="1" ht="38.25">
      <c r="A86" s="475">
        <v>46</v>
      </c>
      <c r="B86" s="476">
        <v>1201</v>
      </c>
      <c r="C86" s="496" t="s">
        <v>35</v>
      </c>
      <c r="D86" s="478" t="s">
        <v>140</v>
      </c>
      <c r="E86" s="478">
        <v>350</v>
      </c>
      <c r="F86" s="479">
        <v>138</v>
      </c>
      <c r="G86" s="480">
        <f t="shared" si="4"/>
        <v>48300</v>
      </c>
      <c r="H86" s="481"/>
      <c r="I86" s="518"/>
      <c r="J86" s="479">
        <f t="shared" si="5"/>
        <v>0</v>
      </c>
      <c r="K86" s="479"/>
      <c r="L86" s="526"/>
      <c r="M86" s="480">
        <f t="shared" si="6"/>
        <v>0</v>
      </c>
    </row>
    <row r="87" spans="1:13" s="224" customFormat="1" ht="63.75">
      <c r="A87" s="475">
        <v>47</v>
      </c>
      <c r="B87" s="476">
        <v>1702</v>
      </c>
      <c r="C87" s="496" t="s">
        <v>68</v>
      </c>
      <c r="D87" s="478" t="s">
        <v>67</v>
      </c>
      <c r="E87" s="478">
        <v>1</v>
      </c>
      <c r="F87" s="479">
        <v>11500</v>
      </c>
      <c r="G87" s="480">
        <f t="shared" si="4"/>
        <v>11500</v>
      </c>
      <c r="H87" s="481"/>
      <c r="I87" s="518"/>
      <c r="J87" s="479">
        <f t="shared" si="5"/>
        <v>0</v>
      </c>
      <c r="K87" s="479"/>
      <c r="L87" s="526"/>
      <c r="M87" s="480">
        <f t="shared" si="6"/>
        <v>0</v>
      </c>
    </row>
    <row r="88" spans="1:13" s="224" customFormat="1" ht="39" thickBot="1">
      <c r="A88" s="675">
        <v>48</v>
      </c>
      <c r="B88" s="676">
        <v>903</v>
      </c>
      <c r="C88" s="677" t="s">
        <v>858</v>
      </c>
      <c r="D88" s="678" t="s">
        <v>552</v>
      </c>
      <c r="E88" s="678">
        <v>60</v>
      </c>
      <c r="F88" s="503">
        <v>17.25</v>
      </c>
      <c r="G88" s="509">
        <f t="shared" si="4"/>
        <v>1035</v>
      </c>
      <c r="H88" s="481"/>
      <c r="I88" s="518"/>
      <c r="J88" s="479">
        <f>K88-I88</f>
        <v>0</v>
      </c>
      <c r="K88" s="479"/>
      <c r="L88" s="526"/>
      <c r="M88" s="480">
        <f>F88*K88</f>
        <v>0</v>
      </c>
    </row>
    <row r="89" spans="1:13" ht="24.95" customHeight="1" thickTop="1" thickBot="1">
      <c r="A89" s="134"/>
      <c r="B89" s="115"/>
      <c r="C89" s="116" t="s">
        <v>859</v>
      </c>
      <c r="D89" s="144"/>
      <c r="E89" s="144"/>
      <c r="F89" s="149"/>
      <c r="G89" s="147">
        <f>SUM(G82:G88)</f>
        <v>144509</v>
      </c>
      <c r="I89" s="485"/>
      <c r="J89" s="144"/>
      <c r="K89" s="149"/>
      <c r="L89" s="149"/>
      <c r="M89" s="227">
        <f>SUM(M82:M88)</f>
        <v>24774.173999999999</v>
      </c>
    </row>
    <row r="90" spans="1:13" ht="13.5" customHeight="1" thickTop="1" thickBot="1">
      <c r="A90" s="15"/>
      <c r="B90" s="15"/>
      <c r="C90" s="16"/>
      <c r="D90" s="84"/>
      <c r="E90" s="84"/>
      <c r="F90" s="172"/>
      <c r="G90" s="173"/>
      <c r="I90" s="576"/>
      <c r="J90" s="84"/>
      <c r="K90" s="172"/>
      <c r="L90" s="172"/>
      <c r="M90" s="173"/>
    </row>
    <row r="91" spans="1:13" ht="27" customHeight="1" thickTop="1" thickBot="1">
      <c r="A91" s="104"/>
      <c r="B91" s="105"/>
      <c r="C91" s="106" t="s">
        <v>175</v>
      </c>
      <c r="D91" s="174"/>
      <c r="E91" s="174"/>
      <c r="F91" s="221"/>
      <c r="G91" s="193">
        <f>G89+G80+G75+G71+G68+G61+G49+G41+G38+G32+G28+G20+G14</f>
        <v>3055192.5</v>
      </c>
      <c r="H91" s="182"/>
      <c r="I91" s="586"/>
      <c r="J91" s="174"/>
      <c r="K91" s="221"/>
      <c r="L91" s="221"/>
      <c r="M91" s="230">
        <f>M89+M80+M75+M71+M68+M61+M49+M41+M38+M32+M28+M20+M14</f>
        <v>892096.80249999999</v>
      </c>
    </row>
    <row r="92" spans="1:13" ht="15.75" customHeight="1" thickTop="1">
      <c r="A92" s="9"/>
      <c r="B92" s="9"/>
      <c r="C92" s="10"/>
      <c r="D92" s="177"/>
      <c r="E92" s="177"/>
      <c r="F92" s="178"/>
      <c r="G92" s="178"/>
      <c r="H92" s="182"/>
      <c r="I92" s="567"/>
      <c r="J92" s="177"/>
      <c r="K92" s="178"/>
      <c r="L92" s="178"/>
      <c r="M92" s="178"/>
    </row>
    <row r="93" spans="1:13" ht="25.5" customHeight="1">
      <c r="A93" s="8"/>
      <c r="B93" s="8"/>
      <c r="C93" s="8" t="s">
        <v>417</v>
      </c>
      <c r="D93" s="179"/>
      <c r="E93" s="179"/>
      <c r="F93" s="180"/>
      <c r="G93" s="180"/>
      <c r="I93" s="578"/>
      <c r="J93" s="179"/>
      <c r="K93" s="180"/>
      <c r="L93" s="180"/>
      <c r="M93" s="180"/>
    </row>
    <row r="94" spans="1:13" ht="10.5" customHeight="1" thickBot="1">
      <c r="A94" s="2"/>
      <c r="B94" s="2"/>
      <c r="C94" s="2"/>
      <c r="D94" s="182"/>
      <c r="E94" s="183"/>
      <c r="F94" s="184"/>
      <c r="G94" s="184"/>
      <c r="I94" s="579"/>
      <c r="J94" s="183"/>
      <c r="K94" s="184"/>
      <c r="L94" s="184"/>
      <c r="M94" s="184"/>
    </row>
    <row r="95" spans="1:13" ht="25.5" customHeight="1" thickTop="1">
      <c r="A95" s="107" t="s">
        <v>247</v>
      </c>
      <c r="B95" s="108"/>
      <c r="C95" s="108" t="s">
        <v>248</v>
      </c>
      <c r="D95" s="108" t="s">
        <v>245</v>
      </c>
      <c r="E95" s="108" t="s">
        <v>246</v>
      </c>
      <c r="F95" s="109" t="s">
        <v>249</v>
      </c>
      <c r="G95" s="110" t="s">
        <v>244</v>
      </c>
      <c r="I95" s="580"/>
      <c r="J95" s="108"/>
      <c r="K95" s="109"/>
      <c r="L95" s="464"/>
      <c r="M95" s="110"/>
    </row>
    <row r="96" spans="1:13" ht="21.95" customHeight="1">
      <c r="A96" s="68"/>
      <c r="B96" s="69"/>
      <c r="C96" s="75" t="s">
        <v>860</v>
      </c>
      <c r="D96" s="91"/>
      <c r="E96" s="91"/>
      <c r="F96" s="92"/>
      <c r="G96" s="93"/>
      <c r="I96" s="549"/>
      <c r="J96" s="91"/>
      <c r="K96" s="92"/>
      <c r="L96" s="463"/>
      <c r="M96" s="93"/>
    </row>
    <row r="97" spans="1:13" s="224" customFormat="1" ht="108" customHeight="1" thickBot="1">
      <c r="A97" s="497">
        <v>1</v>
      </c>
      <c r="B97" s="498">
        <v>603</v>
      </c>
      <c r="C97" s="499" t="s">
        <v>603</v>
      </c>
      <c r="D97" s="500" t="s">
        <v>140</v>
      </c>
      <c r="E97" s="500">
        <v>430</v>
      </c>
      <c r="F97" s="501">
        <v>29.9</v>
      </c>
      <c r="G97" s="502">
        <f>F97*E97</f>
        <v>12857</v>
      </c>
      <c r="H97" s="481"/>
      <c r="I97" s="547"/>
      <c r="J97" s="501">
        <f>K97-I97</f>
        <v>176</v>
      </c>
      <c r="K97" s="501">
        <v>176</v>
      </c>
      <c r="L97" s="510">
        <v>1</v>
      </c>
      <c r="M97" s="502">
        <f>F97*K97*L97</f>
        <v>5262.4</v>
      </c>
    </row>
    <row r="98" spans="1:13" ht="24.95" customHeight="1" thickTop="1" thickBot="1">
      <c r="A98" s="74"/>
      <c r="B98" s="15"/>
      <c r="C98" s="16" t="s">
        <v>221</v>
      </c>
      <c r="D98" s="84"/>
      <c r="E98" s="84"/>
      <c r="F98" s="85"/>
      <c r="G98" s="86">
        <f>SUM(G97)</f>
        <v>12857</v>
      </c>
      <c r="I98" s="573"/>
      <c r="J98" s="84"/>
      <c r="K98" s="85"/>
      <c r="L98" s="85"/>
      <c r="M98" s="226">
        <f>SUM(M97)</f>
        <v>5262.4</v>
      </c>
    </row>
    <row r="99" spans="1:13" s="224" customFormat="1" ht="21.95" customHeight="1" thickTop="1">
      <c r="A99" s="519"/>
      <c r="B99" s="520"/>
      <c r="C99" s="534" t="s">
        <v>604</v>
      </c>
      <c r="D99" s="452"/>
      <c r="E99" s="452"/>
      <c r="F99" s="522"/>
      <c r="G99" s="523"/>
      <c r="H99" s="481"/>
      <c r="I99" s="563"/>
      <c r="J99" s="452"/>
      <c r="K99" s="522"/>
      <c r="L99" s="543"/>
      <c r="M99" s="523"/>
    </row>
    <row r="100" spans="1:13" s="224" customFormat="1" ht="63.75">
      <c r="A100" s="475">
        <v>2</v>
      </c>
      <c r="B100" s="476">
        <v>902</v>
      </c>
      <c r="C100" s="496" t="s">
        <v>61</v>
      </c>
      <c r="D100" s="478" t="s">
        <v>140</v>
      </c>
      <c r="E100" s="478">
        <v>2940</v>
      </c>
      <c r="F100" s="479">
        <v>69</v>
      </c>
      <c r="G100" s="480">
        <f>F100*E100</f>
        <v>202860</v>
      </c>
      <c r="H100" s="481"/>
      <c r="I100" s="518"/>
      <c r="J100" s="479">
        <f>K100-I100</f>
        <v>0</v>
      </c>
      <c r="K100" s="479"/>
      <c r="L100" s="526"/>
      <c r="M100" s="480">
        <f>F100*K100*L100</f>
        <v>0</v>
      </c>
    </row>
    <row r="101" spans="1:13" s="224" customFormat="1" ht="63.75">
      <c r="A101" s="475">
        <v>3</v>
      </c>
      <c r="B101" s="476">
        <v>902</v>
      </c>
      <c r="C101" s="496" t="s">
        <v>62</v>
      </c>
      <c r="D101" s="478" t="s">
        <v>140</v>
      </c>
      <c r="E101" s="478">
        <v>1165</v>
      </c>
      <c r="F101" s="479">
        <v>69</v>
      </c>
      <c r="G101" s="480">
        <f>F101*E101</f>
        <v>80385</v>
      </c>
      <c r="H101" s="481"/>
      <c r="I101" s="518"/>
      <c r="J101" s="479">
        <f>K101-I101</f>
        <v>0</v>
      </c>
      <c r="K101" s="479"/>
      <c r="L101" s="526"/>
      <c r="M101" s="480">
        <f>F101*K101*L101</f>
        <v>0</v>
      </c>
    </row>
    <row r="102" spans="1:13" s="224" customFormat="1" ht="63.75">
      <c r="A102" s="475">
        <v>4</v>
      </c>
      <c r="B102" s="476">
        <v>902</v>
      </c>
      <c r="C102" s="496" t="s">
        <v>644</v>
      </c>
      <c r="D102" s="478" t="s">
        <v>140</v>
      </c>
      <c r="E102" s="478">
        <v>1255</v>
      </c>
      <c r="F102" s="479">
        <v>69</v>
      </c>
      <c r="G102" s="480">
        <f>F102*E102</f>
        <v>86595</v>
      </c>
      <c r="H102" s="481"/>
      <c r="I102" s="518"/>
      <c r="J102" s="479">
        <f>K102-I102</f>
        <v>0</v>
      </c>
      <c r="K102" s="479"/>
      <c r="L102" s="526"/>
      <c r="M102" s="480">
        <f>F102*K102*L102</f>
        <v>0</v>
      </c>
    </row>
    <row r="103" spans="1:13" s="224" customFormat="1" ht="51.75" thickBot="1">
      <c r="A103" s="497">
        <v>5</v>
      </c>
      <c r="B103" s="498">
        <v>902</v>
      </c>
      <c r="C103" s="499" t="s">
        <v>645</v>
      </c>
      <c r="D103" s="500" t="s">
        <v>552</v>
      </c>
      <c r="E103" s="500">
        <v>1825</v>
      </c>
      <c r="F103" s="501">
        <v>11.5</v>
      </c>
      <c r="G103" s="502">
        <f>F103*E103</f>
        <v>20987.5</v>
      </c>
      <c r="H103" s="481"/>
      <c r="I103" s="547"/>
      <c r="J103" s="501">
        <f>K103-I103</f>
        <v>0</v>
      </c>
      <c r="K103" s="501"/>
      <c r="L103" s="529"/>
      <c r="M103" s="502">
        <f>F103*K103*L103</f>
        <v>0</v>
      </c>
    </row>
    <row r="104" spans="1:13" ht="24.95" customHeight="1" thickTop="1" thickBot="1">
      <c r="A104" s="74"/>
      <c r="B104" s="15"/>
      <c r="C104" s="16" t="s">
        <v>646</v>
      </c>
      <c r="D104" s="84"/>
      <c r="E104" s="84"/>
      <c r="F104" s="85"/>
      <c r="G104" s="86">
        <f>SUM(G100:G103)</f>
        <v>390827.5</v>
      </c>
      <c r="I104" s="573"/>
      <c r="J104" s="84"/>
      <c r="K104" s="85"/>
      <c r="L104" s="85"/>
      <c r="M104" s="226">
        <f>SUM(M100:M103)</f>
        <v>0</v>
      </c>
    </row>
    <row r="105" spans="1:13" s="224" customFormat="1" ht="21.95" customHeight="1" thickTop="1">
      <c r="A105" s="519"/>
      <c r="B105" s="520"/>
      <c r="C105" s="534" t="s">
        <v>647</v>
      </c>
      <c r="D105" s="452"/>
      <c r="E105" s="452"/>
      <c r="F105" s="522"/>
      <c r="G105" s="523"/>
      <c r="H105" s="481"/>
      <c r="I105" s="563"/>
      <c r="J105" s="452"/>
      <c r="K105" s="522"/>
      <c r="L105" s="543"/>
      <c r="M105" s="523"/>
    </row>
    <row r="106" spans="1:13" s="224" customFormat="1" ht="84.75" customHeight="1">
      <c r="A106" s="475">
        <v>6</v>
      </c>
      <c r="B106" s="476">
        <v>901</v>
      </c>
      <c r="C106" s="496" t="s">
        <v>728</v>
      </c>
      <c r="D106" s="478" t="s">
        <v>140</v>
      </c>
      <c r="E106" s="478">
        <v>2200</v>
      </c>
      <c r="F106" s="479">
        <v>264.5</v>
      </c>
      <c r="G106" s="480">
        <f>F106*E106</f>
        <v>581900</v>
      </c>
      <c r="H106" s="481"/>
      <c r="I106" s="518"/>
      <c r="J106" s="479">
        <f>K106-I106</f>
        <v>0</v>
      </c>
      <c r="K106" s="479"/>
      <c r="L106" s="526"/>
      <c r="M106" s="480">
        <f>F106*K106*L106</f>
        <v>0</v>
      </c>
    </row>
    <row r="107" spans="1:13" s="224" customFormat="1" ht="63.75">
      <c r="A107" s="475">
        <v>7</v>
      </c>
      <c r="B107" s="476">
        <v>901</v>
      </c>
      <c r="C107" s="496" t="s">
        <v>518</v>
      </c>
      <c r="D107" s="478" t="s">
        <v>552</v>
      </c>
      <c r="E107" s="478">
        <v>25</v>
      </c>
      <c r="F107" s="479">
        <v>184</v>
      </c>
      <c r="G107" s="480">
        <f>F107*E107</f>
        <v>4600</v>
      </c>
      <c r="H107" s="481"/>
      <c r="I107" s="518"/>
      <c r="J107" s="479">
        <f>K107-I107</f>
        <v>0</v>
      </c>
      <c r="K107" s="479"/>
      <c r="L107" s="526"/>
      <c r="M107" s="480">
        <f>F107*K107*L107</f>
        <v>0</v>
      </c>
    </row>
    <row r="108" spans="1:13" s="224" customFormat="1" ht="51">
      <c r="A108" s="475">
        <v>8</v>
      </c>
      <c r="B108" s="476">
        <v>901</v>
      </c>
      <c r="C108" s="496" t="s">
        <v>500</v>
      </c>
      <c r="D108" s="478" t="s">
        <v>140</v>
      </c>
      <c r="E108" s="478">
        <v>4</v>
      </c>
      <c r="F108" s="479">
        <v>264.5</v>
      </c>
      <c r="G108" s="480">
        <f>F108*E108</f>
        <v>1058</v>
      </c>
      <c r="H108" s="481"/>
      <c r="I108" s="518"/>
      <c r="J108" s="479">
        <f>K108-I108</f>
        <v>0</v>
      </c>
      <c r="K108" s="479"/>
      <c r="L108" s="526"/>
      <c r="M108" s="480">
        <f>F108*K108*L108</f>
        <v>0</v>
      </c>
    </row>
    <row r="109" spans="1:13" s="224" customFormat="1" ht="51.75" thickBot="1">
      <c r="A109" s="497">
        <v>9</v>
      </c>
      <c r="B109" s="498">
        <v>901</v>
      </c>
      <c r="C109" s="499" t="s">
        <v>501</v>
      </c>
      <c r="D109" s="500" t="s">
        <v>552</v>
      </c>
      <c r="E109" s="500">
        <v>190</v>
      </c>
      <c r="F109" s="501">
        <v>40.25</v>
      </c>
      <c r="G109" s="502">
        <f>F109*E109</f>
        <v>7647.5</v>
      </c>
      <c r="H109" s="481"/>
      <c r="I109" s="547"/>
      <c r="J109" s="501">
        <f>K109-I109</f>
        <v>0</v>
      </c>
      <c r="K109" s="501"/>
      <c r="L109" s="529"/>
      <c r="M109" s="502">
        <f>F109*K109*L109</f>
        <v>0</v>
      </c>
    </row>
    <row r="110" spans="1:13" ht="24.95" customHeight="1" thickTop="1" thickBot="1">
      <c r="A110" s="74"/>
      <c r="B110" s="15"/>
      <c r="C110" s="16" t="s">
        <v>241</v>
      </c>
      <c r="D110" s="84"/>
      <c r="E110" s="84"/>
      <c r="F110" s="85"/>
      <c r="G110" s="86">
        <f>SUM(G106:G109)</f>
        <v>595205.5</v>
      </c>
      <c r="I110" s="573"/>
      <c r="J110" s="84"/>
      <c r="K110" s="85"/>
      <c r="L110" s="85"/>
      <c r="M110" s="226">
        <f>SUM(M106:M109)</f>
        <v>0</v>
      </c>
    </row>
    <row r="111" spans="1:13" s="224" customFormat="1" ht="21.95" customHeight="1" thickTop="1">
      <c r="A111" s="519"/>
      <c r="B111" s="520"/>
      <c r="C111" s="534" t="s">
        <v>242</v>
      </c>
      <c r="D111" s="452"/>
      <c r="E111" s="452"/>
      <c r="F111" s="522"/>
      <c r="G111" s="523"/>
      <c r="H111" s="481"/>
      <c r="I111" s="563"/>
      <c r="J111" s="452"/>
      <c r="K111" s="522"/>
      <c r="L111" s="543"/>
      <c r="M111" s="523"/>
    </row>
    <row r="112" spans="1:13" s="224" customFormat="1" ht="77.25">
      <c r="A112" s="667" t="s">
        <v>243</v>
      </c>
      <c r="B112" s="668">
        <v>906</v>
      </c>
      <c r="C112" s="496" t="s">
        <v>839</v>
      </c>
      <c r="D112" s="478" t="s">
        <v>140</v>
      </c>
      <c r="E112" s="478" t="s">
        <v>141</v>
      </c>
      <c r="F112" s="479">
        <v>460</v>
      </c>
      <c r="G112" s="480"/>
      <c r="H112" s="481"/>
      <c r="I112" s="518"/>
      <c r="J112" s="479">
        <f>K112-I112</f>
        <v>0</v>
      </c>
      <c r="K112" s="479"/>
      <c r="L112" s="526"/>
      <c r="M112" s="480">
        <f>F112*K112*L112</f>
        <v>0</v>
      </c>
    </row>
    <row r="113" spans="1:13" s="224" customFormat="1" ht="76.5">
      <c r="A113" s="475">
        <v>10</v>
      </c>
      <c r="B113" s="476">
        <v>905</v>
      </c>
      <c r="C113" s="496" t="s">
        <v>431</v>
      </c>
      <c r="D113" s="478" t="s">
        <v>140</v>
      </c>
      <c r="E113" s="478">
        <v>1775</v>
      </c>
      <c r="F113" s="479">
        <v>132.25</v>
      </c>
      <c r="G113" s="480">
        <f>F113*E113</f>
        <v>234743.75</v>
      </c>
      <c r="H113" s="481"/>
      <c r="I113" s="518"/>
      <c r="J113" s="479">
        <f>K113-I113</f>
        <v>0</v>
      </c>
      <c r="K113" s="479"/>
      <c r="L113" s="526"/>
      <c r="M113" s="480">
        <f>F113*K113*L113</f>
        <v>0</v>
      </c>
    </row>
    <row r="114" spans="1:13" s="224" customFormat="1" ht="92.25" customHeight="1">
      <c r="A114" s="475">
        <v>11</v>
      </c>
      <c r="B114" s="476">
        <v>1301</v>
      </c>
      <c r="C114" s="496" t="s">
        <v>961</v>
      </c>
      <c r="D114" s="478" t="s">
        <v>67</v>
      </c>
      <c r="E114" s="478">
        <v>83</v>
      </c>
      <c r="F114" s="479">
        <v>920</v>
      </c>
      <c r="G114" s="480">
        <f>F114*E114</f>
        <v>76360</v>
      </c>
      <c r="H114" s="481"/>
      <c r="I114" s="518"/>
      <c r="J114" s="479">
        <f>K114-I114</f>
        <v>0</v>
      </c>
      <c r="K114" s="479"/>
      <c r="L114" s="526"/>
      <c r="M114" s="480">
        <f>F114*K114*L114</f>
        <v>0</v>
      </c>
    </row>
    <row r="115" spans="1:13" s="224" customFormat="1" ht="92.25" customHeight="1">
      <c r="A115" s="475">
        <v>12</v>
      </c>
      <c r="B115" s="476">
        <v>1301</v>
      </c>
      <c r="C115" s="496" t="s">
        <v>146</v>
      </c>
      <c r="D115" s="478" t="s">
        <v>67</v>
      </c>
      <c r="E115" s="478">
        <v>74</v>
      </c>
      <c r="F115" s="479">
        <v>920</v>
      </c>
      <c r="G115" s="480">
        <f>F115*E115</f>
        <v>68080</v>
      </c>
      <c r="H115" s="481"/>
      <c r="I115" s="518"/>
      <c r="J115" s="479">
        <f>K115-I115</f>
        <v>0</v>
      </c>
      <c r="K115" s="479"/>
      <c r="L115" s="526"/>
      <c r="M115" s="480">
        <f>F115*K115*L115</f>
        <v>0</v>
      </c>
    </row>
    <row r="116" spans="1:13" s="224" customFormat="1" ht="39" thickBot="1">
      <c r="A116" s="497">
        <v>13</v>
      </c>
      <c r="B116" s="498">
        <v>1301</v>
      </c>
      <c r="C116" s="499" t="s">
        <v>147</v>
      </c>
      <c r="D116" s="500" t="s">
        <v>67</v>
      </c>
      <c r="E116" s="500">
        <v>54</v>
      </c>
      <c r="F116" s="501">
        <v>920</v>
      </c>
      <c r="G116" s="502">
        <f>F116*E116</f>
        <v>49680</v>
      </c>
      <c r="H116" s="481"/>
      <c r="I116" s="547"/>
      <c r="J116" s="501">
        <f>K116-I116</f>
        <v>0</v>
      </c>
      <c r="K116" s="501"/>
      <c r="L116" s="529"/>
      <c r="M116" s="509">
        <f>F116*K116*L116</f>
        <v>0</v>
      </c>
    </row>
    <row r="117" spans="1:13" ht="24.95" customHeight="1" thickTop="1" thickBot="1">
      <c r="A117" s="74"/>
      <c r="B117" s="15"/>
      <c r="C117" s="16" t="s">
        <v>876</v>
      </c>
      <c r="D117" s="84"/>
      <c r="E117" s="84"/>
      <c r="F117" s="85"/>
      <c r="G117" s="86">
        <f>SUM(G112:G116)</f>
        <v>428863.75</v>
      </c>
      <c r="I117" s="573"/>
      <c r="J117" s="84"/>
      <c r="K117" s="85"/>
      <c r="L117" s="85"/>
      <c r="M117" s="227">
        <f>SUM(M112:M116)</f>
        <v>0</v>
      </c>
    </row>
    <row r="118" spans="1:13" ht="21.95" customHeight="1" thickTop="1">
      <c r="A118" s="66"/>
      <c r="B118" s="67"/>
      <c r="C118" s="96" t="s">
        <v>148</v>
      </c>
      <c r="D118" s="88"/>
      <c r="E118" s="88"/>
      <c r="F118" s="89"/>
      <c r="G118" s="90"/>
      <c r="H118" s="222"/>
      <c r="I118" s="575"/>
      <c r="J118" s="88"/>
      <c r="K118" s="89"/>
      <c r="L118" s="462"/>
      <c r="M118" s="90"/>
    </row>
    <row r="119" spans="1:13" s="224" customFormat="1" ht="165.75">
      <c r="A119" s="667" t="s">
        <v>237</v>
      </c>
      <c r="B119" s="668">
        <v>906</v>
      </c>
      <c r="C119" s="496" t="s">
        <v>697</v>
      </c>
      <c r="D119" s="478" t="s">
        <v>140</v>
      </c>
      <c r="E119" s="478" t="s">
        <v>141</v>
      </c>
      <c r="F119" s="479">
        <v>230</v>
      </c>
      <c r="G119" s="480"/>
      <c r="H119" s="481"/>
      <c r="I119" s="518"/>
      <c r="J119" s="479">
        <f>K119-I119</f>
        <v>0</v>
      </c>
      <c r="K119" s="479"/>
      <c r="L119" s="526"/>
      <c r="M119" s="480">
        <f>F119*K119*L119</f>
        <v>0</v>
      </c>
    </row>
    <row r="120" spans="1:13" s="224" customFormat="1" ht="39" thickBot="1">
      <c r="A120" s="497">
        <v>14</v>
      </c>
      <c r="B120" s="498">
        <v>1202</v>
      </c>
      <c r="C120" s="499" t="s">
        <v>238</v>
      </c>
      <c r="D120" s="500" t="s">
        <v>552</v>
      </c>
      <c r="E120" s="500">
        <v>655</v>
      </c>
      <c r="F120" s="501">
        <v>11.5</v>
      </c>
      <c r="G120" s="502">
        <f>F120*E120</f>
        <v>7532.5</v>
      </c>
      <c r="H120" s="481"/>
      <c r="I120" s="547"/>
      <c r="J120" s="501">
        <f>K120-I120</f>
        <v>0</v>
      </c>
      <c r="K120" s="501"/>
      <c r="L120" s="529"/>
      <c r="M120" s="509">
        <f>F120*K120*L120</f>
        <v>0</v>
      </c>
    </row>
    <row r="121" spans="1:13" ht="24.95" customHeight="1" thickTop="1" thickBot="1">
      <c r="A121" s="74"/>
      <c r="B121" s="15"/>
      <c r="C121" s="16" t="s">
        <v>581</v>
      </c>
      <c r="D121" s="84"/>
      <c r="E121" s="84"/>
      <c r="F121" s="85"/>
      <c r="G121" s="86">
        <f>SUM(G119:G120)</f>
        <v>7532.5</v>
      </c>
      <c r="I121" s="573"/>
      <c r="J121" s="84"/>
      <c r="K121" s="85"/>
      <c r="L121" s="85"/>
      <c r="M121" s="227">
        <f>SUM(M119:M120)</f>
        <v>0</v>
      </c>
    </row>
    <row r="122" spans="1:13" s="224" customFormat="1" ht="21.95" customHeight="1" thickTop="1">
      <c r="A122" s="519"/>
      <c r="B122" s="520"/>
      <c r="C122" s="534" t="s">
        <v>451</v>
      </c>
      <c r="D122" s="452"/>
      <c r="E122" s="452"/>
      <c r="F122" s="522"/>
      <c r="G122" s="523"/>
      <c r="H122" s="481"/>
      <c r="I122" s="563"/>
      <c r="J122" s="452"/>
      <c r="K122" s="522"/>
      <c r="L122" s="543"/>
      <c r="M122" s="523"/>
    </row>
    <row r="123" spans="1:13" s="224" customFormat="1" ht="51.75" thickBot="1">
      <c r="A123" s="497">
        <v>15</v>
      </c>
      <c r="B123" s="498">
        <v>1001</v>
      </c>
      <c r="C123" s="499" t="s">
        <v>582</v>
      </c>
      <c r="D123" s="500" t="s">
        <v>140</v>
      </c>
      <c r="E123" s="500">
        <v>11625</v>
      </c>
      <c r="F123" s="501">
        <v>16.100000000000001</v>
      </c>
      <c r="G123" s="502">
        <f>F123*E123</f>
        <v>187162.50000000003</v>
      </c>
      <c r="H123" s="481"/>
      <c r="I123" s="547"/>
      <c r="J123" s="501">
        <f>K123-I123</f>
        <v>0</v>
      </c>
      <c r="K123" s="501"/>
      <c r="L123" s="529"/>
      <c r="M123" s="502">
        <f>F123*K123*L123</f>
        <v>0</v>
      </c>
    </row>
    <row r="124" spans="1:13" ht="24.95" customHeight="1" thickTop="1" thickBot="1">
      <c r="A124" s="74"/>
      <c r="B124" s="15"/>
      <c r="C124" s="16" t="s">
        <v>550</v>
      </c>
      <c r="D124" s="84"/>
      <c r="E124" s="84"/>
      <c r="F124" s="85"/>
      <c r="G124" s="86">
        <f>SUM(G123)</f>
        <v>187162.50000000003</v>
      </c>
      <c r="I124" s="573"/>
      <c r="J124" s="84"/>
      <c r="K124" s="85"/>
      <c r="L124" s="85"/>
      <c r="M124" s="226">
        <f>SUM(M123)</f>
        <v>0</v>
      </c>
    </row>
    <row r="125" spans="1:13" s="224" customFormat="1" ht="21.95" customHeight="1" thickTop="1">
      <c r="A125" s="519"/>
      <c r="B125" s="520"/>
      <c r="C125" s="534" t="s">
        <v>452</v>
      </c>
      <c r="D125" s="452"/>
      <c r="E125" s="452"/>
      <c r="F125" s="522"/>
      <c r="G125" s="523"/>
      <c r="H125" s="481"/>
      <c r="I125" s="563"/>
      <c r="J125" s="452"/>
      <c r="K125" s="522"/>
      <c r="L125" s="543"/>
      <c r="M125" s="523"/>
    </row>
    <row r="126" spans="1:13" s="224" customFormat="1" ht="51.75" thickBot="1">
      <c r="A126" s="675">
        <v>16</v>
      </c>
      <c r="B126" s="676">
        <v>1501</v>
      </c>
      <c r="C126" s="677" t="s">
        <v>19</v>
      </c>
      <c r="D126" s="678" t="s">
        <v>552</v>
      </c>
      <c r="E126" s="678">
        <v>11</v>
      </c>
      <c r="F126" s="503">
        <v>632.5</v>
      </c>
      <c r="G126" s="509">
        <f>F126*E126</f>
        <v>6957.5</v>
      </c>
      <c r="H126" s="481"/>
      <c r="I126" s="518"/>
      <c r="J126" s="479">
        <f>K126-I126</f>
        <v>0</v>
      </c>
      <c r="K126" s="479"/>
      <c r="L126" s="526"/>
      <c r="M126" s="480">
        <f>F126*K126*L126</f>
        <v>0</v>
      </c>
    </row>
    <row r="127" spans="1:13" ht="24.95" customHeight="1" thickTop="1" thickBot="1">
      <c r="A127" s="134"/>
      <c r="B127" s="115"/>
      <c r="C127" s="116" t="s">
        <v>20</v>
      </c>
      <c r="D127" s="144"/>
      <c r="E127" s="144"/>
      <c r="F127" s="146"/>
      <c r="G127" s="147">
        <f>SUM(G126)</f>
        <v>6957.5</v>
      </c>
      <c r="I127" s="587"/>
      <c r="J127" s="144"/>
      <c r="K127" s="146"/>
      <c r="L127" s="146"/>
      <c r="M127" s="227">
        <f>SUM(M126)</f>
        <v>0</v>
      </c>
    </row>
    <row r="128" spans="1:13" ht="9.9499999999999993" customHeight="1" thickTop="1" thickBot="1">
      <c r="A128" s="15"/>
      <c r="B128" s="15"/>
      <c r="C128" s="16"/>
      <c r="D128" s="84"/>
      <c r="E128" s="84"/>
      <c r="F128" s="172"/>
      <c r="G128" s="173"/>
      <c r="I128" s="576"/>
      <c r="J128" s="84"/>
      <c r="K128" s="172"/>
      <c r="L128" s="172"/>
      <c r="M128" s="173"/>
    </row>
    <row r="129" spans="1:13" ht="24.95" customHeight="1" thickTop="1" thickBot="1">
      <c r="A129" s="117"/>
      <c r="B129" s="118"/>
      <c r="C129" s="106" t="s">
        <v>176</v>
      </c>
      <c r="D129" s="191"/>
      <c r="E129" s="191"/>
      <c r="F129" s="194"/>
      <c r="G129" s="176">
        <f>G127+G124+G121+G117+G110+G104+G98</f>
        <v>1629406.25</v>
      </c>
      <c r="I129" s="581"/>
      <c r="J129" s="191"/>
      <c r="K129" s="192"/>
      <c r="L129" s="192"/>
      <c r="M129" s="230">
        <f>M127+M124+M121+M117+M110+M104+M98</f>
        <v>5262.4</v>
      </c>
    </row>
    <row r="130" spans="1:13" ht="9.9499999999999993" customHeight="1" thickTop="1">
      <c r="A130" s="9"/>
      <c r="B130" s="9"/>
      <c r="C130" s="10"/>
      <c r="D130" s="177"/>
      <c r="E130" s="177"/>
      <c r="F130" s="178"/>
      <c r="G130" s="178"/>
      <c r="H130" s="182"/>
      <c r="I130" s="567"/>
      <c r="J130" s="177"/>
      <c r="K130" s="178"/>
      <c r="L130" s="178"/>
      <c r="M130" s="178"/>
    </row>
    <row r="131" spans="1:13" ht="25.5" customHeight="1">
      <c r="A131" s="8"/>
      <c r="B131" s="8"/>
      <c r="C131" s="8" t="s">
        <v>418</v>
      </c>
      <c r="D131" s="179"/>
      <c r="E131" s="179"/>
      <c r="F131" s="180"/>
      <c r="G131" s="180"/>
      <c r="I131" s="578"/>
      <c r="J131" s="179"/>
      <c r="K131" s="180"/>
      <c r="L131" s="180"/>
      <c r="M131" s="180"/>
    </row>
    <row r="132" spans="1:13" ht="10.5" customHeight="1" thickBot="1">
      <c r="A132" s="2"/>
      <c r="B132" s="2"/>
      <c r="C132" s="2"/>
      <c r="D132" s="182"/>
      <c r="E132" s="183"/>
      <c r="F132" s="184"/>
      <c r="G132" s="184"/>
      <c r="I132" s="579"/>
      <c r="J132" s="183"/>
      <c r="K132" s="184"/>
      <c r="L132" s="184"/>
      <c r="M132" s="184"/>
    </row>
    <row r="133" spans="1:13" ht="25.5" customHeight="1" thickTop="1">
      <c r="A133" s="107" t="s">
        <v>247</v>
      </c>
      <c r="B133" s="108"/>
      <c r="C133" s="108" t="s">
        <v>248</v>
      </c>
      <c r="D133" s="108" t="s">
        <v>245</v>
      </c>
      <c r="E133" s="108" t="s">
        <v>246</v>
      </c>
      <c r="F133" s="109" t="s">
        <v>249</v>
      </c>
      <c r="G133" s="110" t="s">
        <v>244</v>
      </c>
      <c r="I133" s="580"/>
      <c r="J133" s="108"/>
      <c r="K133" s="109"/>
      <c r="L133" s="464"/>
      <c r="M133" s="110"/>
    </row>
    <row r="134" spans="1:13" ht="18.75" customHeight="1">
      <c r="A134" s="68"/>
      <c r="B134" s="69"/>
      <c r="C134" s="75" t="s">
        <v>21</v>
      </c>
      <c r="D134" s="91"/>
      <c r="E134" s="91"/>
      <c r="F134" s="92"/>
      <c r="G134" s="93"/>
      <c r="I134" s="549"/>
      <c r="J134" s="91"/>
      <c r="K134" s="92"/>
      <c r="L134" s="463"/>
      <c r="M134" s="93"/>
    </row>
    <row r="135" spans="1:13" s="224" customFormat="1" ht="55.5" customHeight="1">
      <c r="A135" s="475"/>
      <c r="B135" s="476"/>
      <c r="C135" s="685" t="s">
        <v>22</v>
      </c>
      <c r="D135" s="478"/>
      <c r="E135" s="478"/>
      <c r="F135" s="479"/>
      <c r="G135" s="480"/>
      <c r="H135" s="481"/>
      <c r="I135" s="518"/>
      <c r="J135" s="478"/>
      <c r="K135" s="479"/>
      <c r="L135" s="526"/>
      <c r="M135" s="480"/>
    </row>
    <row r="136" spans="1:13" s="224" customFormat="1" ht="84.75" customHeight="1">
      <c r="A136" s="475">
        <v>1</v>
      </c>
      <c r="B136" s="476"/>
      <c r="C136" s="496" t="s">
        <v>562</v>
      </c>
      <c r="D136" s="478"/>
      <c r="E136" s="478"/>
      <c r="F136" s="479"/>
      <c r="G136" s="480"/>
      <c r="H136" s="481"/>
      <c r="I136" s="518"/>
      <c r="J136" s="478"/>
      <c r="K136" s="479"/>
      <c r="L136" s="526"/>
      <c r="M136" s="480"/>
    </row>
    <row r="137" spans="1:13" s="224" customFormat="1" ht="25.5">
      <c r="A137" s="511" t="s">
        <v>27</v>
      </c>
      <c r="B137" s="512" t="s">
        <v>779</v>
      </c>
      <c r="C137" s="477" t="s">
        <v>24</v>
      </c>
      <c r="D137" s="513" t="s">
        <v>30</v>
      </c>
      <c r="E137" s="514">
        <v>29</v>
      </c>
      <c r="F137" s="479">
        <v>1610</v>
      </c>
      <c r="G137" s="480">
        <f>F137*E137</f>
        <v>46690</v>
      </c>
      <c r="H137" s="481"/>
      <c r="I137" s="518">
        <v>13</v>
      </c>
      <c r="J137" s="479">
        <f>K137-I137</f>
        <v>0</v>
      </c>
      <c r="K137" s="479">
        <v>13</v>
      </c>
      <c r="L137" s="525">
        <v>0.25</v>
      </c>
      <c r="M137" s="480">
        <f>F137*K137*L137</f>
        <v>5232.5</v>
      </c>
    </row>
    <row r="138" spans="1:13" s="224" customFormat="1" ht="25.5">
      <c r="A138" s="511" t="s">
        <v>28</v>
      </c>
      <c r="B138" s="512" t="s">
        <v>779</v>
      </c>
      <c r="C138" s="477" t="s">
        <v>25</v>
      </c>
      <c r="D138" s="513" t="s">
        <v>30</v>
      </c>
      <c r="E138" s="514">
        <v>36</v>
      </c>
      <c r="F138" s="479">
        <v>1437</v>
      </c>
      <c r="G138" s="480">
        <f>F138*E138</f>
        <v>51732</v>
      </c>
      <c r="H138" s="481"/>
      <c r="I138" s="518">
        <v>14</v>
      </c>
      <c r="J138" s="479">
        <f>K138-I138</f>
        <v>0</v>
      </c>
      <c r="K138" s="479">
        <v>14</v>
      </c>
      <c r="L138" s="525">
        <v>0.25</v>
      </c>
      <c r="M138" s="480">
        <f>F138*K138*L138</f>
        <v>5029.5</v>
      </c>
    </row>
    <row r="139" spans="1:13" s="224" customFormat="1" ht="25.5">
      <c r="A139" s="511" t="s">
        <v>29</v>
      </c>
      <c r="B139" s="512" t="s">
        <v>779</v>
      </c>
      <c r="C139" s="477" t="s">
        <v>26</v>
      </c>
      <c r="D139" s="513" t="s">
        <v>30</v>
      </c>
      <c r="E139" s="514">
        <v>9</v>
      </c>
      <c r="F139" s="479">
        <v>920</v>
      </c>
      <c r="G139" s="480">
        <f>F139*E139</f>
        <v>8280</v>
      </c>
      <c r="H139" s="481"/>
      <c r="I139" s="518">
        <v>3</v>
      </c>
      <c r="J139" s="479">
        <f>K139-I139</f>
        <v>0</v>
      </c>
      <c r="K139" s="479">
        <v>3</v>
      </c>
      <c r="L139" s="525">
        <v>0.25</v>
      </c>
      <c r="M139" s="480">
        <f>F139*K139*L139</f>
        <v>690</v>
      </c>
    </row>
    <row r="140" spans="1:13" s="224" customFormat="1" ht="89.25">
      <c r="A140" s="475">
        <v>2</v>
      </c>
      <c r="B140" s="476"/>
      <c r="C140" s="496" t="s">
        <v>38</v>
      </c>
      <c r="D140" s="478"/>
      <c r="E140" s="478"/>
      <c r="F140" s="479"/>
      <c r="G140" s="480"/>
      <c r="H140" s="481"/>
      <c r="I140" s="518"/>
      <c r="J140" s="478"/>
      <c r="K140" s="479"/>
      <c r="L140" s="526"/>
      <c r="M140" s="480"/>
    </row>
    <row r="141" spans="1:13" s="224" customFormat="1" ht="25.5">
      <c r="A141" s="511" t="s">
        <v>817</v>
      </c>
      <c r="B141" s="512" t="s">
        <v>779</v>
      </c>
      <c r="C141" s="477" t="s">
        <v>814</v>
      </c>
      <c r="D141" s="513" t="s">
        <v>30</v>
      </c>
      <c r="E141" s="514">
        <v>29</v>
      </c>
      <c r="F141" s="479">
        <v>1667</v>
      </c>
      <c r="G141" s="480">
        <f>F141*E141</f>
        <v>48343</v>
      </c>
      <c r="H141" s="481"/>
      <c r="I141" s="518">
        <v>12</v>
      </c>
      <c r="J141" s="479">
        <f>K141-I141</f>
        <v>0</v>
      </c>
      <c r="K141" s="479">
        <v>12</v>
      </c>
      <c r="L141" s="525">
        <v>0.25</v>
      </c>
      <c r="M141" s="480">
        <f t="shared" ref="M141:M153" si="7">F141*K141*L141</f>
        <v>5001</v>
      </c>
    </row>
    <row r="142" spans="1:13" s="224" customFormat="1" ht="25.5">
      <c r="A142" s="511" t="s">
        <v>818</v>
      </c>
      <c r="B142" s="512" t="s">
        <v>779</v>
      </c>
      <c r="C142" s="477" t="s">
        <v>815</v>
      </c>
      <c r="D142" s="513" t="s">
        <v>30</v>
      </c>
      <c r="E142" s="514">
        <v>36</v>
      </c>
      <c r="F142" s="479">
        <v>1667</v>
      </c>
      <c r="G142" s="480">
        <f>F142*E142</f>
        <v>60012</v>
      </c>
      <c r="H142" s="481"/>
      <c r="I142" s="518">
        <v>16</v>
      </c>
      <c r="J142" s="479">
        <f>K142-I142</f>
        <v>0</v>
      </c>
      <c r="K142" s="479">
        <v>16</v>
      </c>
      <c r="L142" s="525">
        <v>0.25</v>
      </c>
      <c r="M142" s="480">
        <f t="shared" si="7"/>
        <v>6668</v>
      </c>
    </row>
    <row r="143" spans="1:13" s="224" customFormat="1" ht="25.5">
      <c r="A143" s="511" t="s">
        <v>819</v>
      </c>
      <c r="B143" s="512" t="s">
        <v>779</v>
      </c>
      <c r="C143" s="477" t="s">
        <v>816</v>
      </c>
      <c r="D143" s="513" t="s">
        <v>30</v>
      </c>
      <c r="E143" s="514">
        <v>9</v>
      </c>
      <c r="F143" s="479">
        <v>977</v>
      </c>
      <c r="G143" s="480">
        <f>F143*E143</f>
        <v>8793</v>
      </c>
      <c r="H143" s="481"/>
      <c r="I143" s="518">
        <v>3</v>
      </c>
      <c r="J143" s="479">
        <f>K143-I143</f>
        <v>0</v>
      </c>
      <c r="K143" s="479">
        <v>3</v>
      </c>
      <c r="L143" s="525">
        <v>0.25</v>
      </c>
      <c r="M143" s="480">
        <f t="shared" si="7"/>
        <v>732.75</v>
      </c>
    </row>
    <row r="144" spans="1:13" ht="63.75">
      <c r="A144" s="124">
        <v>3</v>
      </c>
      <c r="B144" s="125"/>
      <c r="C144" s="70" t="s">
        <v>561</v>
      </c>
      <c r="D144" s="91"/>
      <c r="E144" s="91"/>
      <c r="F144" s="92"/>
      <c r="G144" s="93"/>
      <c r="I144" s="549"/>
      <c r="J144" s="91"/>
      <c r="K144" s="92"/>
      <c r="L144" s="463"/>
      <c r="M144" s="79">
        <f t="shared" si="7"/>
        <v>0</v>
      </c>
    </row>
    <row r="145" spans="1:13" ht="25.5">
      <c r="A145" s="124"/>
      <c r="B145" s="125">
        <v>18</v>
      </c>
      <c r="C145" s="97" t="s">
        <v>820</v>
      </c>
      <c r="D145" s="91" t="s">
        <v>30</v>
      </c>
      <c r="E145" s="91">
        <v>56</v>
      </c>
      <c r="F145" s="92">
        <v>2185</v>
      </c>
      <c r="G145" s="93">
        <f>F145*E145</f>
        <v>122360</v>
      </c>
      <c r="I145" s="471">
        <v>27</v>
      </c>
      <c r="J145" s="78">
        <f t="shared" ref="J145:J153" si="8">K145-I145</f>
        <v>0</v>
      </c>
      <c r="K145" s="78">
        <v>27</v>
      </c>
      <c r="L145" s="525">
        <v>0.25</v>
      </c>
      <c r="M145" s="79">
        <f t="shared" si="7"/>
        <v>14748.75</v>
      </c>
    </row>
    <row r="146" spans="1:13" ht="92.25" customHeight="1">
      <c r="A146" s="68">
        <v>4</v>
      </c>
      <c r="B146" s="69">
        <v>18</v>
      </c>
      <c r="C146" s="70" t="s">
        <v>233</v>
      </c>
      <c r="D146" s="77" t="s">
        <v>30</v>
      </c>
      <c r="E146" s="77" t="s">
        <v>141</v>
      </c>
      <c r="F146" s="78">
        <v>1955</v>
      </c>
      <c r="G146" s="79"/>
      <c r="I146" s="471"/>
      <c r="J146" s="78">
        <f t="shared" si="8"/>
        <v>0</v>
      </c>
      <c r="K146" s="78"/>
      <c r="L146" s="460"/>
      <c r="M146" s="79">
        <f t="shared" si="7"/>
        <v>0</v>
      </c>
    </row>
    <row r="147" spans="1:13" ht="63.75">
      <c r="A147" s="124">
        <v>5</v>
      </c>
      <c r="B147" s="125"/>
      <c r="C147" s="70" t="s">
        <v>854</v>
      </c>
      <c r="D147" s="91"/>
      <c r="E147" s="91"/>
      <c r="F147" s="92"/>
      <c r="G147" s="93"/>
      <c r="I147" s="471"/>
      <c r="J147" s="78"/>
      <c r="K147" s="78"/>
      <c r="L147" s="525"/>
      <c r="M147" s="79"/>
    </row>
    <row r="148" spans="1:13" s="224" customFormat="1" ht="25.5">
      <c r="A148" s="475"/>
      <c r="B148" s="476">
        <v>18</v>
      </c>
      <c r="C148" s="477" t="s">
        <v>821</v>
      </c>
      <c r="D148" s="478" t="s">
        <v>30</v>
      </c>
      <c r="E148" s="478">
        <v>26</v>
      </c>
      <c r="F148" s="479">
        <v>1610</v>
      </c>
      <c r="G148" s="480">
        <f t="shared" ref="G148:G153" si="9">F148*E148</f>
        <v>41860</v>
      </c>
      <c r="H148" s="481"/>
      <c r="I148" s="518">
        <v>14</v>
      </c>
      <c r="J148" s="479">
        <f>K148-I148</f>
        <v>0</v>
      </c>
      <c r="K148" s="479">
        <v>14</v>
      </c>
      <c r="L148" s="525">
        <v>0.75</v>
      </c>
      <c r="M148" s="480">
        <f t="shared" si="7"/>
        <v>16905</v>
      </c>
    </row>
    <row r="149" spans="1:13" ht="63.75">
      <c r="A149" s="68">
        <v>6</v>
      </c>
      <c r="B149" s="69">
        <v>18</v>
      </c>
      <c r="C149" s="70" t="s">
        <v>852</v>
      </c>
      <c r="D149" s="77" t="s">
        <v>67</v>
      </c>
      <c r="E149" s="77">
        <v>100</v>
      </c>
      <c r="F149" s="78">
        <v>115</v>
      </c>
      <c r="G149" s="79">
        <f t="shared" si="9"/>
        <v>11500</v>
      </c>
      <c r="I149" s="471"/>
      <c r="J149" s="78">
        <f t="shared" si="8"/>
        <v>0</v>
      </c>
      <c r="K149" s="78"/>
      <c r="L149" s="460"/>
      <c r="M149" s="79">
        <f t="shared" si="7"/>
        <v>0</v>
      </c>
    </row>
    <row r="150" spans="1:13" ht="51">
      <c r="A150" s="68">
        <v>7</v>
      </c>
      <c r="B150" s="69">
        <v>18</v>
      </c>
      <c r="C150" s="70" t="s">
        <v>851</v>
      </c>
      <c r="D150" s="77" t="s">
        <v>67</v>
      </c>
      <c r="E150" s="77">
        <v>100</v>
      </c>
      <c r="F150" s="78">
        <v>207</v>
      </c>
      <c r="G150" s="79">
        <f t="shared" si="9"/>
        <v>20700</v>
      </c>
      <c r="I150" s="471">
        <v>6</v>
      </c>
      <c r="J150" s="78">
        <f t="shared" si="8"/>
        <v>0</v>
      </c>
      <c r="K150" s="78">
        <v>6</v>
      </c>
      <c r="L150" s="525">
        <v>0.9</v>
      </c>
      <c r="M150" s="79">
        <f t="shared" si="7"/>
        <v>1117.8</v>
      </c>
    </row>
    <row r="151" spans="1:13" ht="38.25">
      <c r="A151" s="68">
        <v>8</v>
      </c>
      <c r="B151" s="69">
        <v>18</v>
      </c>
      <c r="C151" s="70" t="s">
        <v>527</v>
      </c>
      <c r="D151" s="77" t="s">
        <v>30</v>
      </c>
      <c r="E151" s="77">
        <v>90</v>
      </c>
      <c r="F151" s="78">
        <v>201</v>
      </c>
      <c r="G151" s="79">
        <f t="shared" si="9"/>
        <v>18090</v>
      </c>
      <c r="I151" s="471">
        <v>26</v>
      </c>
      <c r="J151" s="78">
        <f t="shared" si="8"/>
        <v>0</v>
      </c>
      <c r="K151" s="78">
        <v>26</v>
      </c>
      <c r="L151" s="525">
        <v>0.9</v>
      </c>
      <c r="M151" s="79">
        <f t="shared" si="7"/>
        <v>4703.4000000000005</v>
      </c>
    </row>
    <row r="152" spans="1:13" ht="38.25">
      <c r="A152" s="68">
        <v>9</v>
      </c>
      <c r="B152" s="69">
        <v>18</v>
      </c>
      <c r="C152" s="70" t="s">
        <v>853</v>
      </c>
      <c r="D152" s="77" t="s">
        <v>30</v>
      </c>
      <c r="E152" s="77">
        <v>52</v>
      </c>
      <c r="F152" s="78">
        <v>172</v>
      </c>
      <c r="G152" s="79">
        <f t="shared" si="9"/>
        <v>8944</v>
      </c>
      <c r="I152" s="471">
        <v>26</v>
      </c>
      <c r="J152" s="78">
        <f t="shared" si="8"/>
        <v>0</v>
      </c>
      <c r="K152" s="78">
        <v>26</v>
      </c>
      <c r="L152" s="525">
        <v>0.9</v>
      </c>
      <c r="M152" s="79">
        <f t="shared" si="7"/>
        <v>4024.8</v>
      </c>
    </row>
    <row r="153" spans="1:13" ht="26.25" thickBot="1">
      <c r="A153" s="71">
        <v>10</v>
      </c>
      <c r="B153" s="72">
        <v>18</v>
      </c>
      <c r="C153" s="73" t="s">
        <v>822</v>
      </c>
      <c r="D153" s="81" t="s">
        <v>30</v>
      </c>
      <c r="E153" s="81">
        <v>26</v>
      </c>
      <c r="F153" s="82">
        <v>115</v>
      </c>
      <c r="G153" s="83">
        <f t="shared" si="9"/>
        <v>2990</v>
      </c>
      <c r="I153" s="234">
        <v>11</v>
      </c>
      <c r="J153" s="82">
        <f t="shared" si="8"/>
        <v>0</v>
      </c>
      <c r="K153" s="82">
        <v>11</v>
      </c>
      <c r="L153" s="525">
        <v>0.9</v>
      </c>
      <c r="M153" s="79">
        <f t="shared" si="7"/>
        <v>1138.5</v>
      </c>
    </row>
    <row r="154" spans="1:13" ht="24.95" customHeight="1" thickTop="1" thickBot="1">
      <c r="A154" s="74"/>
      <c r="B154" s="15"/>
      <c r="C154" s="16" t="s">
        <v>39</v>
      </c>
      <c r="D154" s="84"/>
      <c r="E154" s="84"/>
      <c r="F154" s="85"/>
      <c r="G154" s="86">
        <f>SUM(G137:G153)</f>
        <v>450294</v>
      </c>
      <c r="I154" s="573"/>
      <c r="J154" s="84"/>
      <c r="K154" s="85"/>
      <c r="L154" s="85"/>
      <c r="M154" s="226">
        <f>SUM(M137:M153)</f>
        <v>65992</v>
      </c>
    </row>
    <row r="155" spans="1:13" s="224" customFormat="1" ht="18.75" customHeight="1" thickTop="1">
      <c r="A155" s="519"/>
      <c r="B155" s="520"/>
      <c r="C155" s="534" t="s">
        <v>40</v>
      </c>
      <c r="D155" s="452"/>
      <c r="E155" s="452"/>
      <c r="F155" s="522"/>
      <c r="G155" s="523"/>
      <c r="H155" s="481"/>
      <c r="I155" s="563"/>
      <c r="J155" s="452"/>
      <c r="K155" s="522"/>
      <c r="L155" s="543"/>
      <c r="M155" s="523"/>
    </row>
    <row r="156" spans="1:13" s="224" customFormat="1" ht="51">
      <c r="A156" s="475">
        <v>1</v>
      </c>
      <c r="B156" s="476"/>
      <c r="C156" s="496" t="s">
        <v>605</v>
      </c>
      <c r="D156" s="478"/>
      <c r="E156" s="478"/>
      <c r="F156" s="479"/>
      <c r="G156" s="480"/>
      <c r="H156" s="481"/>
      <c r="I156" s="518"/>
      <c r="J156" s="478"/>
      <c r="K156" s="479"/>
      <c r="L156" s="526"/>
      <c r="M156" s="480"/>
    </row>
    <row r="157" spans="1:13" s="224" customFormat="1" ht="25.5">
      <c r="A157" s="511" t="s">
        <v>27</v>
      </c>
      <c r="B157" s="512" t="s">
        <v>779</v>
      </c>
      <c r="C157" s="516" t="s">
        <v>41</v>
      </c>
      <c r="D157" s="513" t="s">
        <v>42</v>
      </c>
      <c r="E157" s="514">
        <v>65</v>
      </c>
      <c r="F157" s="479">
        <v>25</v>
      </c>
      <c r="G157" s="480">
        <f t="shared" ref="G157:G162" si="10">F157*E157</f>
        <v>1625</v>
      </c>
      <c r="H157" s="481"/>
      <c r="I157" s="518">
        <v>19.2</v>
      </c>
      <c r="J157" s="479">
        <f t="shared" ref="J157:J162" si="11">K157-I157</f>
        <v>0</v>
      </c>
      <c r="K157" s="479">
        <v>19.2</v>
      </c>
      <c r="L157" s="484">
        <v>0.95</v>
      </c>
      <c r="M157" s="480">
        <f>F157*K157*L157</f>
        <v>456</v>
      </c>
    </row>
    <row r="158" spans="1:13" s="224" customFormat="1" ht="25.5">
      <c r="A158" s="511" t="s">
        <v>28</v>
      </c>
      <c r="B158" s="512" t="s">
        <v>779</v>
      </c>
      <c r="C158" s="516" t="s">
        <v>43</v>
      </c>
      <c r="D158" s="513" t="s">
        <v>42</v>
      </c>
      <c r="E158" s="514">
        <v>225</v>
      </c>
      <c r="F158" s="479">
        <v>32</v>
      </c>
      <c r="G158" s="480">
        <f t="shared" si="10"/>
        <v>7200</v>
      </c>
      <c r="H158" s="481"/>
      <c r="I158" s="518">
        <v>51.2</v>
      </c>
      <c r="J158" s="479">
        <f t="shared" si="11"/>
        <v>0</v>
      </c>
      <c r="K158" s="479">
        <v>51.2</v>
      </c>
      <c r="L158" s="484">
        <v>0.95</v>
      </c>
      <c r="M158" s="480">
        <f t="shared" ref="M158:M169" si="12">F158*K158*L158</f>
        <v>1556.48</v>
      </c>
    </row>
    <row r="159" spans="1:13" s="224" customFormat="1" ht="25.5">
      <c r="A159" s="511" t="s">
        <v>29</v>
      </c>
      <c r="B159" s="512" t="s">
        <v>779</v>
      </c>
      <c r="C159" s="516" t="s">
        <v>44</v>
      </c>
      <c r="D159" s="513" t="s">
        <v>42</v>
      </c>
      <c r="E159" s="514">
        <v>160</v>
      </c>
      <c r="F159" s="479">
        <v>36</v>
      </c>
      <c r="G159" s="480">
        <f t="shared" si="10"/>
        <v>5760</v>
      </c>
      <c r="H159" s="481"/>
      <c r="I159" s="518">
        <v>25.6</v>
      </c>
      <c r="J159" s="479">
        <f t="shared" si="11"/>
        <v>0</v>
      </c>
      <c r="K159" s="479">
        <v>25.6</v>
      </c>
      <c r="L159" s="484">
        <v>0.95</v>
      </c>
      <c r="M159" s="480">
        <f t="shared" si="12"/>
        <v>875.52</v>
      </c>
    </row>
    <row r="160" spans="1:13" s="224" customFormat="1" ht="25.5">
      <c r="A160" s="511" t="s">
        <v>45</v>
      </c>
      <c r="B160" s="512" t="s">
        <v>779</v>
      </c>
      <c r="C160" s="517" t="s">
        <v>46</v>
      </c>
      <c r="D160" s="513" t="s">
        <v>42</v>
      </c>
      <c r="E160" s="514">
        <v>60</v>
      </c>
      <c r="F160" s="479">
        <v>43</v>
      </c>
      <c r="G160" s="480">
        <f t="shared" si="10"/>
        <v>2580</v>
      </c>
      <c r="H160" s="481"/>
      <c r="I160" s="518">
        <v>85.8</v>
      </c>
      <c r="J160" s="479">
        <f t="shared" si="11"/>
        <v>0</v>
      </c>
      <c r="K160" s="479">
        <v>85.8</v>
      </c>
      <c r="L160" s="484">
        <v>0.95</v>
      </c>
      <c r="M160" s="480">
        <f t="shared" si="12"/>
        <v>3504.93</v>
      </c>
    </row>
    <row r="161" spans="1:13" s="224" customFormat="1" ht="25.5">
      <c r="A161" s="511" t="s">
        <v>47</v>
      </c>
      <c r="B161" s="512" t="s">
        <v>779</v>
      </c>
      <c r="C161" s="517" t="s">
        <v>588</v>
      </c>
      <c r="D161" s="513" t="s">
        <v>42</v>
      </c>
      <c r="E161" s="514">
        <v>45</v>
      </c>
      <c r="F161" s="479">
        <v>55</v>
      </c>
      <c r="G161" s="480">
        <f t="shared" si="10"/>
        <v>2475</v>
      </c>
      <c r="H161" s="481"/>
      <c r="I161" s="518">
        <v>37.5</v>
      </c>
      <c r="J161" s="479">
        <f t="shared" si="11"/>
        <v>0</v>
      </c>
      <c r="K161" s="479">
        <v>37.5</v>
      </c>
      <c r="L161" s="484">
        <v>0.95</v>
      </c>
      <c r="M161" s="480">
        <f t="shared" si="12"/>
        <v>1959.375</v>
      </c>
    </row>
    <row r="162" spans="1:13" s="224" customFormat="1" ht="25.5">
      <c r="A162" s="511" t="s">
        <v>589</v>
      </c>
      <c r="B162" s="512" t="s">
        <v>779</v>
      </c>
      <c r="C162" s="517" t="s">
        <v>590</v>
      </c>
      <c r="D162" s="513" t="s">
        <v>42</v>
      </c>
      <c r="E162" s="514">
        <v>135</v>
      </c>
      <c r="F162" s="479">
        <v>92</v>
      </c>
      <c r="G162" s="480">
        <f t="shared" si="10"/>
        <v>12420</v>
      </c>
      <c r="H162" s="481"/>
      <c r="I162" s="518">
        <v>23.4</v>
      </c>
      <c r="J162" s="479">
        <f t="shared" si="11"/>
        <v>0</v>
      </c>
      <c r="K162" s="479">
        <v>23.4</v>
      </c>
      <c r="L162" s="484">
        <v>0.95</v>
      </c>
      <c r="M162" s="480">
        <f t="shared" si="12"/>
        <v>2045.1599999999996</v>
      </c>
    </row>
    <row r="163" spans="1:13" s="224" customFormat="1" ht="38.25">
      <c r="A163" s="475">
        <v>2</v>
      </c>
      <c r="B163" s="476"/>
      <c r="C163" s="496" t="s">
        <v>36</v>
      </c>
      <c r="D163" s="478"/>
      <c r="E163" s="478"/>
      <c r="F163" s="479"/>
      <c r="G163" s="480"/>
      <c r="H163" s="481"/>
      <c r="I163" s="518"/>
      <c r="J163" s="478"/>
      <c r="K163" s="479"/>
      <c r="L163" s="526"/>
      <c r="M163" s="480"/>
    </row>
    <row r="164" spans="1:13" s="224" customFormat="1" ht="25.5">
      <c r="A164" s="511" t="s">
        <v>817</v>
      </c>
      <c r="B164" s="512" t="s">
        <v>779</v>
      </c>
      <c r="C164" s="517" t="s">
        <v>591</v>
      </c>
      <c r="D164" s="513" t="s">
        <v>67</v>
      </c>
      <c r="E164" s="514">
        <v>4</v>
      </c>
      <c r="F164" s="479">
        <v>40</v>
      </c>
      <c r="G164" s="480">
        <f t="shared" ref="G164:G169" si="13">F164*E164</f>
        <v>160</v>
      </c>
      <c r="H164" s="481"/>
      <c r="I164" s="518"/>
      <c r="J164" s="479">
        <f t="shared" ref="J164:J169" si="14">K164-I164</f>
        <v>0</v>
      </c>
      <c r="K164" s="479"/>
      <c r="L164" s="526"/>
      <c r="M164" s="480">
        <f t="shared" si="12"/>
        <v>0</v>
      </c>
    </row>
    <row r="165" spans="1:13" s="224" customFormat="1" ht="25.5">
      <c r="A165" s="511" t="s">
        <v>818</v>
      </c>
      <c r="B165" s="512" t="s">
        <v>779</v>
      </c>
      <c r="C165" s="517" t="s">
        <v>592</v>
      </c>
      <c r="D165" s="513" t="s">
        <v>67</v>
      </c>
      <c r="E165" s="514">
        <v>12</v>
      </c>
      <c r="F165" s="479">
        <v>57</v>
      </c>
      <c r="G165" s="480">
        <f t="shared" si="13"/>
        <v>684</v>
      </c>
      <c r="H165" s="481"/>
      <c r="I165" s="518"/>
      <c r="J165" s="479">
        <f t="shared" si="14"/>
        <v>0</v>
      </c>
      <c r="K165" s="479"/>
      <c r="L165" s="526"/>
      <c r="M165" s="480">
        <f t="shared" si="12"/>
        <v>0</v>
      </c>
    </row>
    <row r="166" spans="1:13" s="224" customFormat="1" ht="25.5">
      <c r="A166" s="511" t="s">
        <v>819</v>
      </c>
      <c r="B166" s="512" t="s">
        <v>779</v>
      </c>
      <c r="C166" s="517" t="s">
        <v>593</v>
      </c>
      <c r="D166" s="513" t="s">
        <v>67</v>
      </c>
      <c r="E166" s="514">
        <v>6</v>
      </c>
      <c r="F166" s="479">
        <v>92</v>
      </c>
      <c r="G166" s="480">
        <f t="shared" si="13"/>
        <v>552</v>
      </c>
      <c r="H166" s="481"/>
      <c r="I166" s="518">
        <v>3</v>
      </c>
      <c r="J166" s="479">
        <f t="shared" si="14"/>
        <v>0</v>
      </c>
      <c r="K166" s="479">
        <v>3</v>
      </c>
      <c r="L166" s="484">
        <v>0.95</v>
      </c>
      <c r="M166" s="480">
        <f t="shared" si="12"/>
        <v>262.2</v>
      </c>
    </row>
    <row r="167" spans="1:13" s="224" customFormat="1" ht="25.5">
      <c r="A167" s="511" t="s">
        <v>594</v>
      </c>
      <c r="B167" s="512" t="s">
        <v>779</v>
      </c>
      <c r="C167" s="517" t="s">
        <v>595</v>
      </c>
      <c r="D167" s="513" t="s">
        <v>67</v>
      </c>
      <c r="E167" s="514">
        <v>1</v>
      </c>
      <c r="F167" s="479">
        <v>126</v>
      </c>
      <c r="G167" s="480">
        <f t="shared" si="13"/>
        <v>126</v>
      </c>
      <c r="H167" s="481"/>
      <c r="I167" s="518">
        <v>2</v>
      </c>
      <c r="J167" s="479">
        <f t="shared" si="14"/>
        <v>0</v>
      </c>
      <c r="K167" s="479">
        <v>2</v>
      </c>
      <c r="L167" s="484">
        <v>0.95</v>
      </c>
      <c r="M167" s="480">
        <f t="shared" si="12"/>
        <v>239.39999999999998</v>
      </c>
    </row>
    <row r="168" spans="1:13" s="224" customFormat="1" ht="38.25">
      <c r="A168" s="475">
        <v>3</v>
      </c>
      <c r="B168" s="476">
        <v>18</v>
      </c>
      <c r="C168" s="496" t="s">
        <v>599</v>
      </c>
      <c r="D168" s="478" t="s">
        <v>67</v>
      </c>
      <c r="E168" s="478">
        <v>1</v>
      </c>
      <c r="F168" s="479">
        <v>1955</v>
      </c>
      <c r="G168" s="480">
        <f t="shared" si="13"/>
        <v>1955</v>
      </c>
      <c r="H168" s="481"/>
      <c r="I168" s="518"/>
      <c r="J168" s="479">
        <f t="shared" si="14"/>
        <v>0</v>
      </c>
      <c r="K168" s="479"/>
      <c r="L168" s="526"/>
      <c r="M168" s="480">
        <f t="shared" si="12"/>
        <v>0</v>
      </c>
    </row>
    <row r="169" spans="1:13" s="224" customFormat="1" ht="39" thickBot="1">
      <c r="A169" s="497">
        <v>4</v>
      </c>
      <c r="B169" s="498">
        <v>18</v>
      </c>
      <c r="C169" s="499" t="s">
        <v>598</v>
      </c>
      <c r="D169" s="500" t="s">
        <v>30</v>
      </c>
      <c r="E169" s="500">
        <v>1</v>
      </c>
      <c r="F169" s="501">
        <v>34500</v>
      </c>
      <c r="G169" s="502">
        <f t="shared" si="13"/>
        <v>34500</v>
      </c>
      <c r="H169" s="481"/>
      <c r="I169" s="547"/>
      <c r="J169" s="501">
        <f t="shared" si="14"/>
        <v>0</v>
      </c>
      <c r="K169" s="501"/>
      <c r="L169" s="529"/>
      <c r="M169" s="509">
        <f t="shared" si="12"/>
        <v>0</v>
      </c>
    </row>
    <row r="170" spans="1:13" s="224" customFormat="1" ht="24.95" customHeight="1" thickTop="1" thickBot="1">
      <c r="A170" s="550"/>
      <c r="B170" s="17"/>
      <c r="C170" s="18" t="s">
        <v>596</v>
      </c>
      <c r="D170" s="209"/>
      <c r="E170" s="209"/>
      <c r="F170" s="551"/>
      <c r="G170" s="552">
        <f>SUM(G157:G169)</f>
        <v>70037</v>
      </c>
      <c r="H170" s="481"/>
      <c r="I170" s="552"/>
      <c r="J170" s="209"/>
      <c r="K170" s="551"/>
      <c r="L170" s="551"/>
      <c r="M170" s="227">
        <f>SUM(M157:M169)</f>
        <v>10899.065000000001</v>
      </c>
    </row>
    <row r="171" spans="1:13" s="224" customFormat="1" ht="18.75" customHeight="1" thickTop="1">
      <c r="A171" s="519"/>
      <c r="B171" s="520"/>
      <c r="C171" s="534" t="s">
        <v>597</v>
      </c>
      <c r="D171" s="452"/>
      <c r="E171" s="452"/>
      <c r="F171" s="522"/>
      <c r="G171" s="523"/>
      <c r="H171" s="481"/>
      <c r="I171" s="563"/>
      <c r="J171" s="452"/>
      <c r="K171" s="522"/>
      <c r="L171" s="543"/>
      <c r="M171" s="523"/>
    </row>
    <row r="172" spans="1:13" s="224" customFormat="1" ht="51">
      <c r="A172" s="475">
        <v>1</v>
      </c>
      <c r="B172" s="476"/>
      <c r="C172" s="496" t="s">
        <v>573</v>
      </c>
      <c r="D172" s="478"/>
      <c r="E172" s="478"/>
      <c r="F172" s="479"/>
      <c r="G172" s="480"/>
      <c r="H172" s="481"/>
      <c r="I172" s="518"/>
      <c r="J172" s="478"/>
      <c r="K172" s="479"/>
      <c r="L172" s="526"/>
      <c r="M172" s="480"/>
    </row>
    <row r="173" spans="1:13" s="224" customFormat="1" ht="25.5">
      <c r="A173" s="511" t="s">
        <v>27</v>
      </c>
      <c r="B173" s="512" t="s">
        <v>779</v>
      </c>
      <c r="C173" s="517" t="s">
        <v>606</v>
      </c>
      <c r="D173" s="513" t="s">
        <v>42</v>
      </c>
      <c r="E173" s="514">
        <v>240</v>
      </c>
      <c r="F173" s="479">
        <v>40</v>
      </c>
      <c r="G173" s="480">
        <f>F173*E173</f>
        <v>9600</v>
      </c>
      <c r="H173" s="481"/>
      <c r="I173" s="518">
        <v>137.80000000000001</v>
      </c>
      <c r="J173" s="479">
        <f>K173-I173</f>
        <v>0</v>
      </c>
      <c r="K173" s="479">
        <v>137.80000000000001</v>
      </c>
      <c r="L173" s="484">
        <v>0.95</v>
      </c>
      <c r="M173" s="480">
        <f>F173*K173*L173</f>
        <v>5236.3999999999996</v>
      </c>
    </row>
    <row r="174" spans="1:13" s="224" customFormat="1" ht="25.5">
      <c r="A174" s="511" t="s">
        <v>28</v>
      </c>
      <c r="B174" s="512" t="s">
        <v>779</v>
      </c>
      <c r="C174" s="517" t="s">
        <v>607</v>
      </c>
      <c r="D174" s="513" t="s">
        <v>42</v>
      </c>
      <c r="E174" s="514">
        <v>40</v>
      </c>
      <c r="F174" s="479">
        <v>51</v>
      </c>
      <c r="G174" s="480">
        <f>F174*E174</f>
        <v>2040</v>
      </c>
      <c r="H174" s="481"/>
      <c r="I174" s="518">
        <v>214.2</v>
      </c>
      <c r="J174" s="479">
        <f>K174-I174</f>
        <v>0</v>
      </c>
      <c r="K174" s="479">
        <v>214.2</v>
      </c>
      <c r="L174" s="484">
        <v>0.95</v>
      </c>
      <c r="M174" s="480">
        <f>F174*K174*L174</f>
        <v>10377.989999999998</v>
      </c>
    </row>
    <row r="175" spans="1:13" s="224" customFormat="1" ht="25.5">
      <c r="A175" s="511" t="s">
        <v>29</v>
      </c>
      <c r="B175" s="512" t="s">
        <v>779</v>
      </c>
      <c r="C175" s="517" t="s">
        <v>608</v>
      </c>
      <c r="D175" s="513" t="s">
        <v>42</v>
      </c>
      <c r="E175" s="514">
        <v>600</v>
      </c>
      <c r="F175" s="479">
        <v>74</v>
      </c>
      <c r="G175" s="480">
        <f>F175*E175</f>
        <v>44400</v>
      </c>
      <c r="H175" s="481"/>
      <c r="I175" s="518">
        <v>285.2</v>
      </c>
      <c r="J175" s="479">
        <f>K175-I175</f>
        <v>0</v>
      </c>
      <c r="K175" s="479">
        <v>285.2</v>
      </c>
      <c r="L175" s="484">
        <v>0.95</v>
      </c>
      <c r="M175" s="480">
        <f>F175*K175*L175</f>
        <v>20049.559999999998</v>
      </c>
    </row>
    <row r="176" spans="1:13" s="224" customFormat="1" ht="25.5">
      <c r="A176" s="511" t="s">
        <v>45</v>
      </c>
      <c r="B176" s="512" t="s">
        <v>779</v>
      </c>
      <c r="C176" s="517" t="s">
        <v>609</v>
      </c>
      <c r="D176" s="513" t="s">
        <v>42</v>
      </c>
      <c r="E176" s="514">
        <v>80</v>
      </c>
      <c r="F176" s="479">
        <v>103</v>
      </c>
      <c r="G176" s="480">
        <f>F176*E176</f>
        <v>8240</v>
      </c>
      <c r="H176" s="481"/>
      <c r="I176" s="518">
        <v>57.4</v>
      </c>
      <c r="J176" s="479">
        <f>K176-I176</f>
        <v>0</v>
      </c>
      <c r="K176" s="479">
        <v>57.4</v>
      </c>
      <c r="L176" s="484">
        <v>0.95</v>
      </c>
      <c r="M176" s="480">
        <f>F176*K176*L176</f>
        <v>5616.5899999999992</v>
      </c>
    </row>
    <row r="177" spans="1:13" ht="64.5" thickBot="1">
      <c r="A177" s="71">
        <v>2</v>
      </c>
      <c r="B177" s="72"/>
      <c r="C177" s="73" t="s">
        <v>240</v>
      </c>
      <c r="D177" s="81"/>
      <c r="E177" s="81"/>
      <c r="F177" s="82"/>
      <c r="G177" s="83"/>
      <c r="I177" s="234"/>
      <c r="J177" s="81"/>
      <c r="K177" s="82"/>
      <c r="L177" s="461"/>
      <c r="M177" s="83"/>
    </row>
    <row r="178" spans="1:13" ht="26.25" thickTop="1">
      <c r="A178" s="150" t="s">
        <v>817</v>
      </c>
      <c r="B178" s="151" t="s">
        <v>779</v>
      </c>
      <c r="C178" s="152" t="s">
        <v>606</v>
      </c>
      <c r="D178" s="153" t="s">
        <v>42</v>
      </c>
      <c r="E178" s="154">
        <v>200</v>
      </c>
      <c r="F178" s="185">
        <v>46</v>
      </c>
      <c r="G178" s="186">
        <f>F178*E178</f>
        <v>9200</v>
      </c>
      <c r="I178" s="471"/>
      <c r="J178" s="78">
        <f>K178-I178</f>
        <v>0</v>
      </c>
      <c r="K178" s="78"/>
      <c r="L178" s="460"/>
      <c r="M178" s="79">
        <f>F178*K178</f>
        <v>0</v>
      </c>
    </row>
    <row r="179" spans="1:13" ht="25.5">
      <c r="A179" s="120" t="s">
        <v>818</v>
      </c>
      <c r="B179" s="121" t="s">
        <v>779</v>
      </c>
      <c r="C179" s="126" t="s">
        <v>608</v>
      </c>
      <c r="D179" s="122" t="s">
        <v>42</v>
      </c>
      <c r="E179" s="123">
        <v>95</v>
      </c>
      <c r="F179" s="78">
        <v>92</v>
      </c>
      <c r="G179" s="79">
        <f>F179*E179</f>
        <v>8740</v>
      </c>
      <c r="I179" s="471"/>
      <c r="J179" s="78">
        <f>K179-I179</f>
        <v>0</v>
      </c>
      <c r="K179" s="78"/>
      <c r="L179" s="460"/>
      <c r="M179" s="79">
        <f>F179*K179</f>
        <v>0</v>
      </c>
    </row>
    <row r="180" spans="1:13" ht="25.5">
      <c r="A180" s="120" t="s">
        <v>819</v>
      </c>
      <c r="B180" s="121" t="s">
        <v>779</v>
      </c>
      <c r="C180" s="126" t="s">
        <v>609</v>
      </c>
      <c r="D180" s="122" t="s">
        <v>42</v>
      </c>
      <c r="E180" s="123">
        <v>175</v>
      </c>
      <c r="F180" s="78">
        <v>126</v>
      </c>
      <c r="G180" s="79">
        <f>F180*E180</f>
        <v>22050</v>
      </c>
      <c r="I180" s="471"/>
      <c r="J180" s="78">
        <f>K180-I180</f>
        <v>0</v>
      </c>
      <c r="K180" s="78"/>
      <c r="L180" s="460"/>
      <c r="M180" s="79">
        <f>F180*K180</f>
        <v>0</v>
      </c>
    </row>
    <row r="181" spans="1:13" ht="51">
      <c r="A181" s="68">
        <v>3</v>
      </c>
      <c r="B181" s="69"/>
      <c r="C181" s="70" t="s">
        <v>239</v>
      </c>
      <c r="D181" s="91"/>
      <c r="E181" s="91"/>
      <c r="F181" s="92"/>
      <c r="G181" s="93"/>
      <c r="I181" s="549"/>
      <c r="J181" s="91"/>
      <c r="K181" s="92"/>
      <c r="L181" s="463"/>
      <c r="M181" s="93"/>
    </row>
    <row r="182" spans="1:13" ht="25.5">
      <c r="A182" s="120" t="s">
        <v>575</v>
      </c>
      <c r="B182" s="121" t="s">
        <v>779</v>
      </c>
      <c r="C182" s="97" t="s">
        <v>574</v>
      </c>
      <c r="D182" s="91" t="s">
        <v>67</v>
      </c>
      <c r="E182" s="91">
        <v>4</v>
      </c>
      <c r="F182" s="92">
        <v>172</v>
      </c>
      <c r="G182" s="93">
        <f>F182*E182</f>
        <v>688</v>
      </c>
      <c r="I182" s="471"/>
      <c r="J182" s="78">
        <f>K182-I182</f>
        <v>0</v>
      </c>
      <c r="K182" s="78"/>
      <c r="L182" s="460"/>
      <c r="M182" s="79">
        <f>F182*K182</f>
        <v>0</v>
      </c>
    </row>
    <row r="183" spans="1:13" ht="25.5">
      <c r="A183" s="68">
        <v>4</v>
      </c>
      <c r="B183" s="69"/>
      <c r="C183" s="70" t="s">
        <v>576</v>
      </c>
      <c r="D183" s="91"/>
      <c r="E183" s="91"/>
      <c r="F183" s="92"/>
      <c r="G183" s="93"/>
      <c r="I183" s="471"/>
      <c r="J183" s="78">
        <f>K183-I183</f>
        <v>0</v>
      </c>
      <c r="K183" s="78"/>
      <c r="L183" s="460"/>
      <c r="M183" s="79">
        <f>F183*K183</f>
        <v>0</v>
      </c>
    </row>
    <row r="184" spans="1:13" ht="25.5">
      <c r="A184" s="120" t="s">
        <v>577</v>
      </c>
      <c r="B184" s="121" t="s">
        <v>779</v>
      </c>
      <c r="C184" s="97" t="s">
        <v>578</v>
      </c>
      <c r="D184" s="91" t="s">
        <v>67</v>
      </c>
      <c r="E184" s="91">
        <v>10</v>
      </c>
      <c r="F184" s="92">
        <v>23</v>
      </c>
      <c r="G184" s="93">
        <f>F184*E184</f>
        <v>230</v>
      </c>
      <c r="I184" s="471"/>
      <c r="J184" s="78">
        <f>K184-I184</f>
        <v>0</v>
      </c>
      <c r="K184" s="78"/>
      <c r="L184" s="460"/>
      <c r="M184" s="79">
        <f>F184*K184</f>
        <v>0</v>
      </c>
    </row>
    <row r="185" spans="1:13" s="224" customFormat="1" ht="38.25">
      <c r="A185" s="475">
        <v>5</v>
      </c>
      <c r="B185" s="476">
        <v>18</v>
      </c>
      <c r="C185" s="496" t="s">
        <v>0</v>
      </c>
      <c r="D185" s="478" t="s">
        <v>42</v>
      </c>
      <c r="E185" s="478">
        <v>1000</v>
      </c>
      <c r="F185" s="479">
        <v>25</v>
      </c>
      <c r="G185" s="480">
        <f>F185*E185</f>
        <v>25000</v>
      </c>
      <c r="H185" s="481"/>
      <c r="I185" s="518">
        <v>252.5</v>
      </c>
      <c r="J185" s="479">
        <f>K185-I185</f>
        <v>0</v>
      </c>
      <c r="K185" s="479">
        <v>252.5</v>
      </c>
      <c r="L185" s="484">
        <v>0.95</v>
      </c>
      <c r="M185" s="480">
        <f>F185*K185*L185</f>
        <v>5996.875</v>
      </c>
    </row>
    <row r="186" spans="1:13" ht="51">
      <c r="A186" s="68">
        <v>6</v>
      </c>
      <c r="B186" s="69"/>
      <c r="C186" s="70" t="s">
        <v>1</v>
      </c>
      <c r="D186" s="77"/>
      <c r="E186" s="77"/>
      <c r="F186" s="78"/>
      <c r="G186" s="79"/>
      <c r="I186" s="471"/>
      <c r="J186" s="77"/>
      <c r="K186" s="78"/>
      <c r="L186" s="460"/>
      <c r="M186" s="79"/>
    </row>
    <row r="187" spans="1:13" ht="26.25" thickBot="1">
      <c r="A187" s="127" t="s">
        <v>3</v>
      </c>
      <c r="B187" s="128" t="s">
        <v>779</v>
      </c>
      <c r="C187" s="129" t="s">
        <v>2</v>
      </c>
      <c r="D187" s="81" t="s">
        <v>30</v>
      </c>
      <c r="E187" s="81">
        <v>4</v>
      </c>
      <c r="F187" s="82">
        <v>977</v>
      </c>
      <c r="G187" s="83">
        <f>F187*E187</f>
        <v>3908</v>
      </c>
      <c r="I187" s="234"/>
      <c r="J187" s="82">
        <f>K187-I187</f>
        <v>0</v>
      </c>
      <c r="K187" s="82"/>
      <c r="L187" s="461"/>
      <c r="M187" s="83">
        <f>F187*K187</f>
        <v>0</v>
      </c>
    </row>
    <row r="188" spans="1:13" ht="24.95" customHeight="1" thickTop="1" thickBot="1">
      <c r="A188" s="74"/>
      <c r="B188" s="15"/>
      <c r="C188" s="16" t="s">
        <v>4</v>
      </c>
      <c r="D188" s="84"/>
      <c r="E188" s="84"/>
      <c r="F188" s="85"/>
      <c r="G188" s="86">
        <f>SUM(G173:G187)</f>
        <v>134096</v>
      </c>
      <c r="I188" s="573"/>
      <c r="J188" s="84"/>
      <c r="K188" s="85"/>
      <c r="L188" s="85"/>
      <c r="M188" s="226">
        <f>SUM(M173:M187)</f>
        <v>47277.414999999994</v>
      </c>
    </row>
    <row r="189" spans="1:13" ht="18.75" customHeight="1" thickTop="1">
      <c r="A189" s="66"/>
      <c r="B189" s="67"/>
      <c r="C189" s="96" t="s">
        <v>5</v>
      </c>
      <c r="D189" s="88"/>
      <c r="E189" s="88"/>
      <c r="F189" s="89"/>
      <c r="G189" s="90"/>
      <c r="I189" s="575"/>
      <c r="J189" s="88"/>
      <c r="K189" s="89"/>
      <c r="L189" s="462"/>
      <c r="M189" s="90"/>
    </row>
    <row r="190" spans="1:13" ht="25.5">
      <c r="A190" s="68">
        <v>1</v>
      </c>
      <c r="B190" s="69"/>
      <c r="C190" s="97" t="s">
        <v>6</v>
      </c>
      <c r="D190" s="91"/>
      <c r="E190" s="91"/>
      <c r="F190" s="92"/>
      <c r="G190" s="93"/>
      <c r="I190" s="549"/>
      <c r="J190" s="91"/>
      <c r="K190" s="92"/>
      <c r="L190" s="463"/>
      <c r="M190" s="93"/>
    </row>
    <row r="191" spans="1:13" ht="25.5">
      <c r="A191" s="120" t="s">
        <v>27</v>
      </c>
      <c r="B191" s="121" t="s">
        <v>779</v>
      </c>
      <c r="C191" s="130" t="s">
        <v>7</v>
      </c>
      <c r="D191" s="122" t="s">
        <v>42</v>
      </c>
      <c r="E191" s="123">
        <v>120</v>
      </c>
      <c r="F191" s="78">
        <v>155</v>
      </c>
      <c r="G191" s="79">
        <f t="shared" ref="G191:G196" si="15">F191*E191</f>
        <v>18600</v>
      </c>
      <c r="I191" s="471"/>
      <c r="J191" s="78">
        <f t="shared" ref="J191:J196" si="16">K191-I191</f>
        <v>0</v>
      </c>
      <c r="K191" s="78"/>
      <c r="L191" s="460"/>
      <c r="M191" s="79">
        <f t="shared" ref="M191:M196" si="17">F191*K191</f>
        <v>0</v>
      </c>
    </row>
    <row r="192" spans="1:13" ht="25.5">
      <c r="A192" s="120" t="s">
        <v>28</v>
      </c>
      <c r="B192" s="121" t="s">
        <v>779</v>
      </c>
      <c r="C192" s="130" t="s">
        <v>8</v>
      </c>
      <c r="D192" s="122" t="s">
        <v>42</v>
      </c>
      <c r="E192" s="123">
        <v>75</v>
      </c>
      <c r="F192" s="78">
        <v>247</v>
      </c>
      <c r="G192" s="79">
        <f t="shared" si="15"/>
        <v>18525</v>
      </c>
      <c r="I192" s="471">
        <v>25.6</v>
      </c>
      <c r="J192" s="78">
        <f t="shared" si="16"/>
        <v>0</v>
      </c>
      <c r="K192" s="78">
        <v>25.6</v>
      </c>
      <c r="L192" s="484">
        <v>0.95</v>
      </c>
      <c r="M192" s="79">
        <f>F192*K192*L192</f>
        <v>6007.04</v>
      </c>
    </row>
    <row r="193" spans="1:13" ht="25.5">
      <c r="A193" s="120" t="s">
        <v>29</v>
      </c>
      <c r="B193" s="121" t="s">
        <v>779</v>
      </c>
      <c r="C193" s="130" t="s">
        <v>9</v>
      </c>
      <c r="D193" s="122" t="s">
        <v>42</v>
      </c>
      <c r="E193" s="123">
        <v>145</v>
      </c>
      <c r="F193" s="78">
        <v>287</v>
      </c>
      <c r="G193" s="79">
        <f t="shared" si="15"/>
        <v>41615</v>
      </c>
      <c r="I193" s="471">
        <v>25.6</v>
      </c>
      <c r="J193" s="78">
        <f t="shared" si="16"/>
        <v>0</v>
      </c>
      <c r="K193" s="78">
        <v>25.6</v>
      </c>
      <c r="L193" s="484">
        <v>0.95</v>
      </c>
      <c r="M193" s="79">
        <f>F193*K193*L193</f>
        <v>6979.84</v>
      </c>
    </row>
    <row r="194" spans="1:13" ht="25.5">
      <c r="A194" s="80">
        <v>2</v>
      </c>
      <c r="B194" s="77">
        <v>18</v>
      </c>
      <c r="C194" s="97" t="s">
        <v>10</v>
      </c>
      <c r="D194" s="77" t="s">
        <v>67</v>
      </c>
      <c r="E194" s="77">
        <v>10</v>
      </c>
      <c r="F194" s="78">
        <v>690</v>
      </c>
      <c r="G194" s="79">
        <f t="shared" si="15"/>
        <v>6900</v>
      </c>
      <c r="I194" s="471"/>
      <c r="J194" s="78">
        <f t="shared" si="16"/>
        <v>0</v>
      </c>
      <c r="K194" s="78"/>
      <c r="L194" s="460"/>
      <c r="M194" s="79">
        <f t="shared" si="17"/>
        <v>0</v>
      </c>
    </row>
    <row r="195" spans="1:13" ht="25.5">
      <c r="A195" s="80">
        <v>3</v>
      </c>
      <c r="B195" s="77">
        <v>18</v>
      </c>
      <c r="C195" s="97" t="s">
        <v>11</v>
      </c>
      <c r="D195" s="77" t="s">
        <v>67</v>
      </c>
      <c r="E195" s="77">
        <v>10</v>
      </c>
      <c r="F195" s="78">
        <v>2875</v>
      </c>
      <c r="G195" s="79">
        <f t="shared" si="15"/>
        <v>28750</v>
      </c>
      <c r="I195" s="471"/>
      <c r="J195" s="78">
        <f t="shared" si="16"/>
        <v>0</v>
      </c>
      <c r="K195" s="78"/>
      <c r="L195" s="460"/>
      <c r="M195" s="79">
        <f t="shared" si="17"/>
        <v>0</v>
      </c>
    </row>
    <row r="196" spans="1:13" ht="26.25" thickBot="1">
      <c r="A196" s="131">
        <v>4</v>
      </c>
      <c r="B196" s="132">
        <v>18</v>
      </c>
      <c r="C196" s="133" t="s">
        <v>222</v>
      </c>
      <c r="D196" s="132" t="s">
        <v>67</v>
      </c>
      <c r="E196" s="132">
        <v>1</v>
      </c>
      <c r="F196" s="190">
        <v>460</v>
      </c>
      <c r="G196" s="188">
        <f t="shared" si="15"/>
        <v>460</v>
      </c>
      <c r="I196" s="471"/>
      <c r="J196" s="78">
        <f t="shared" si="16"/>
        <v>0</v>
      </c>
      <c r="K196" s="78"/>
      <c r="L196" s="460"/>
      <c r="M196" s="79">
        <f t="shared" si="17"/>
        <v>0</v>
      </c>
    </row>
    <row r="197" spans="1:13" ht="24.95" customHeight="1" thickTop="1" thickBot="1">
      <c r="A197" s="134"/>
      <c r="B197" s="115"/>
      <c r="C197" s="116" t="s">
        <v>223</v>
      </c>
      <c r="D197" s="144"/>
      <c r="E197" s="144"/>
      <c r="F197" s="149"/>
      <c r="G197" s="147">
        <f>SUM(G191:G196)</f>
        <v>114850</v>
      </c>
      <c r="H197" s="182"/>
      <c r="I197" s="485"/>
      <c r="J197" s="144"/>
      <c r="K197" s="149"/>
      <c r="L197" s="149"/>
      <c r="M197" s="227">
        <f>SUM(M191:M196)</f>
        <v>12986.880000000001</v>
      </c>
    </row>
    <row r="198" spans="1:13" ht="9.9499999999999993" customHeight="1" thickTop="1" thickBot="1">
      <c r="A198" s="15"/>
      <c r="B198" s="15"/>
      <c r="C198" s="16"/>
      <c r="D198" s="84"/>
      <c r="E198" s="84"/>
      <c r="F198" s="172"/>
      <c r="G198" s="173"/>
      <c r="I198" s="576"/>
      <c r="J198" s="84"/>
      <c r="K198" s="172"/>
      <c r="L198" s="172"/>
      <c r="M198" s="173"/>
    </row>
    <row r="199" spans="1:13" ht="24.95" customHeight="1" thickTop="1" thickBot="1">
      <c r="A199" s="104"/>
      <c r="B199" s="105"/>
      <c r="C199" s="155" t="s">
        <v>177</v>
      </c>
      <c r="D199" s="174"/>
      <c r="E199" s="174"/>
      <c r="F199" s="221"/>
      <c r="G199" s="221">
        <f>G197+G188+G170+G154</f>
        <v>769277</v>
      </c>
      <c r="I199" s="586"/>
      <c r="J199" s="174"/>
      <c r="K199" s="221"/>
      <c r="L199" s="221"/>
      <c r="M199" s="230">
        <f>M197+M188+M170+M154</f>
        <v>137155.35999999999</v>
      </c>
    </row>
    <row r="200" spans="1:13" ht="9.9499999999999993" customHeight="1" thickTop="1">
      <c r="A200" s="9"/>
      <c r="B200" s="9"/>
      <c r="C200" s="10"/>
      <c r="D200" s="177"/>
      <c r="E200" s="177"/>
      <c r="F200" s="178"/>
      <c r="G200" s="178"/>
      <c r="H200" s="182"/>
      <c r="I200" s="567"/>
      <c r="J200" s="177"/>
      <c r="K200" s="178"/>
      <c r="L200" s="178"/>
      <c r="M200" s="178"/>
    </row>
    <row r="201" spans="1:13" ht="25.5" customHeight="1">
      <c r="A201" s="8"/>
      <c r="B201" s="8"/>
      <c r="C201" s="8" t="s">
        <v>419</v>
      </c>
      <c r="D201" s="179"/>
      <c r="E201" s="179"/>
      <c r="F201" s="180"/>
      <c r="G201" s="180"/>
      <c r="I201" s="578"/>
      <c r="J201" s="179"/>
      <c r="K201" s="180"/>
      <c r="L201" s="180"/>
      <c r="M201" s="180"/>
    </row>
    <row r="202" spans="1:13" ht="8.25" customHeight="1" thickBot="1">
      <c r="A202" s="2"/>
      <c r="B202" s="2"/>
      <c r="C202" s="2"/>
      <c r="D202" s="182"/>
      <c r="E202" s="183"/>
      <c r="F202" s="184"/>
      <c r="G202" s="184"/>
      <c r="I202" s="579"/>
      <c r="J202" s="183"/>
      <c r="K202" s="184"/>
      <c r="L202" s="184"/>
      <c r="M202" s="184"/>
    </row>
    <row r="203" spans="1:13" ht="22.5" customHeight="1" thickTop="1">
      <c r="A203" s="107" t="s">
        <v>247</v>
      </c>
      <c r="B203" s="108"/>
      <c r="C203" s="108" t="s">
        <v>248</v>
      </c>
      <c r="D203" s="108" t="s">
        <v>245</v>
      </c>
      <c r="E203" s="108" t="s">
        <v>246</v>
      </c>
      <c r="F203" s="109" t="s">
        <v>249</v>
      </c>
      <c r="G203" s="110" t="s">
        <v>244</v>
      </c>
      <c r="I203" s="580"/>
      <c r="J203" s="108"/>
      <c r="K203" s="109"/>
      <c r="L203" s="464"/>
      <c r="M203" s="110"/>
    </row>
    <row r="204" spans="1:13" ht="18.75" customHeight="1">
      <c r="A204" s="68"/>
      <c r="B204" s="69"/>
      <c r="C204" s="75" t="s">
        <v>224</v>
      </c>
      <c r="D204" s="91"/>
      <c r="E204" s="91"/>
      <c r="F204" s="92"/>
      <c r="G204" s="93"/>
      <c r="I204" s="549"/>
      <c r="J204" s="91"/>
      <c r="K204" s="92"/>
      <c r="L204" s="463"/>
      <c r="M204" s="93"/>
    </row>
    <row r="205" spans="1:13" ht="76.5">
      <c r="A205" s="68">
        <v>1</v>
      </c>
      <c r="B205" s="69"/>
      <c r="C205" s="97" t="s">
        <v>520</v>
      </c>
      <c r="D205" s="91"/>
      <c r="E205" s="91"/>
      <c r="F205" s="92"/>
      <c r="G205" s="93"/>
      <c r="I205" s="549"/>
      <c r="J205" s="91"/>
      <c r="K205" s="92"/>
      <c r="L205" s="463"/>
      <c r="M205" s="93"/>
    </row>
    <row r="206" spans="1:13" s="224" customFormat="1" ht="24.95" customHeight="1">
      <c r="A206" s="511" t="s">
        <v>27</v>
      </c>
      <c r="B206" s="512" t="s">
        <v>780</v>
      </c>
      <c r="C206" s="517" t="s">
        <v>453</v>
      </c>
      <c r="D206" s="513" t="s">
        <v>552</v>
      </c>
      <c r="E206" s="514">
        <v>53</v>
      </c>
      <c r="F206" s="479">
        <v>960</v>
      </c>
      <c r="G206" s="480">
        <f>F206*E206</f>
        <v>50880</v>
      </c>
      <c r="H206" s="241"/>
      <c r="I206" s="518">
        <v>23</v>
      </c>
      <c r="J206" s="479">
        <f>K206-I206</f>
        <v>27</v>
      </c>
      <c r="K206" s="479">
        <v>50</v>
      </c>
      <c r="L206" s="484">
        <v>0.85</v>
      </c>
      <c r="M206" s="480">
        <f>F206*K206*L206</f>
        <v>40800</v>
      </c>
    </row>
    <row r="207" spans="1:13" s="224" customFormat="1" ht="24.95" customHeight="1">
      <c r="A207" s="511" t="s">
        <v>28</v>
      </c>
      <c r="B207" s="512" t="s">
        <v>780</v>
      </c>
      <c r="C207" s="517" t="s">
        <v>528</v>
      </c>
      <c r="D207" s="513" t="s">
        <v>552</v>
      </c>
      <c r="E207" s="514">
        <v>195</v>
      </c>
      <c r="F207" s="479">
        <v>720</v>
      </c>
      <c r="G207" s="480">
        <f>F207*E207</f>
        <v>140400</v>
      </c>
      <c r="H207" s="241"/>
      <c r="I207" s="518">
        <v>63</v>
      </c>
      <c r="J207" s="479">
        <f>K207-I207</f>
        <v>96</v>
      </c>
      <c r="K207" s="479">
        <v>159</v>
      </c>
      <c r="L207" s="484">
        <v>0.85</v>
      </c>
      <c r="M207" s="480">
        <f>F207*K207*L207</f>
        <v>97308</v>
      </c>
    </row>
    <row r="208" spans="1:13" s="224" customFormat="1" ht="24.95" customHeight="1">
      <c r="A208" s="511" t="s">
        <v>29</v>
      </c>
      <c r="B208" s="512" t="s">
        <v>780</v>
      </c>
      <c r="C208" s="517" t="s">
        <v>529</v>
      </c>
      <c r="D208" s="513" t="s">
        <v>552</v>
      </c>
      <c r="E208" s="514">
        <v>50</v>
      </c>
      <c r="F208" s="479">
        <v>480</v>
      </c>
      <c r="G208" s="480">
        <f>F208*E208</f>
        <v>24000</v>
      </c>
      <c r="H208" s="241"/>
      <c r="I208" s="518"/>
      <c r="J208" s="479">
        <f>K208-I208</f>
        <v>20</v>
      </c>
      <c r="K208" s="479">
        <v>20</v>
      </c>
      <c r="L208" s="484">
        <v>0.3</v>
      </c>
      <c r="M208" s="480">
        <f>F208*K208*L208</f>
        <v>2880</v>
      </c>
    </row>
    <row r="209" spans="1:13" s="224" customFormat="1" ht="24.95" customHeight="1">
      <c r="A209" s="511" t="s">
        <v>45</v>
      </c>
      <c r="B209" s="512" t="s">
        <v>780</v>
      </c>
      <c r="C209" s="517" t="s">
        <v>457</v>
      </c>
      <c r="D209" s="513" t="s">
        <v>552</v>
      </c>
      <c r="E209" s="514">
        <v>50</v>
      </c>
      <c r="F209" s="479">
        <v>180</v>
      </c>
      <c r="G209" s="480">
        <f>F209*E209</f>
        <v>9000</v>
      </c>
      <c r="H209" s="241"/>
      <c r="I209" s="518">
        <v>35</v>
      </c>
      <c r="J209" s="479">
        <f>K209-I209</f>
        <v>0</v>
      </c>
      <c r="K209" s="479">
        <v>35</v>
      </c>
      <c r="L209" s="484">
        <v>0.3</v>
      </c>
      <c r="M209" s="480">
        <f>F209*K209*L209</f>
        <v>1890</v>
      </c>
    </row>
    <row r="210" spans="1:13" s="224" customFormat="1" ht="24.95" customHeight="1" thickBot="1">
      <c r="A210" s="138" t="s">
        <v>47</v>
      </c>
      <c r="B210" s="139" t="s">
        <v>780</v>
      </c>
      <c r="C210" s="540" t="s">
        <v>458</v>
      </c>
      <c r="D210" s="541" t="s">
        <v>552</v>
      </c>
      <c r="E210" s="542">
        <v>75</v>
      </c>
      <c r="F210" s="501">
        <v>96</v>
      </c>
      <c r="G210" s="502">
        <f>F210*E210</f>
        <v>7200</v>
      </c>
      <c r="H210" s="241"/>
      <c r="I210" s="547">
        <v>95</v>
      </c>
      <c r="J210" s="501">
        <f>K210-I210</f>
        <v>0</v>
      </c>
      <c r="K210" s="501">
        <v>95</v>
      </c>
      <c r="L210" s="510">
        <v>0.3</v>
      </c>
      <c r="M210" s="509">
        <f>F210*K210*L210</f>
        <v>2736</v>
      </c>
    </row>
    <row r="211" spans="1:13" ht="21.75" customHeight="1" thickTop="1" thickBot="1">
      <c r="A211" s="74"/>
      <c r="B211" s="15"/>
      <c r="C211" s="16" t="s">
        <v>521</v>
      </c>
      <c r="D211" s="84"/>
      <c r="E211" s="84"/>
      <c r="F211" s="85"/>
      <c r="G211" s="86">
        <f>SUM(G206:G210)</f>
        <v>231480</v>
      </c>
      <c r="I211" s="573"/>
      <c r="J211" s="84"/>
      <c r="K211" s="85"/>
      <c r="L211" s="85"/>
      <c r="M211" s="227">
        <f>SUM(M206:M210)</f>
        <v>145614</v>
      </c>
    </row>
    <row r="212" spans="1:13" ht="18.75" customHeight="1" thickTop="1">
      <c r="A212" s="66"/>
      <c r="B212" s="67"/>
      <c r="C212" s="96" t="s">
        <v>727</v>
      </c>
      <c r="D212" s="88"/>
      <c r="E212" s="88"/>
      <c r="F212" s="89"/>
      <c r="G212" s="90"/>
      <c r="I212" s="575"/>
      <c r="J212" s="88"/>
      <c r="K212" s="89"/>
      <c r="L212" s="462"/>
      <c r="M212" s="90"/>
    </row>
    <row r="213" spans="1:13" ht="51">
      <c r="A213" s="68">
        <v>2</v>
      </c>
      <c r="B213" s="69"/>
      <c r="C213" s="97" t="s">
        <v>660</v>
      </c>
      <c r="D213" s="77"/>
      <c r="E213" s="77"/>
      <c r="F213" s="78"/>
      <c r="G213" s="79"/>
      <c r="I213" s="471"/>
      <c r="J213" s="77"/>
      <c r="K213" s="78"/>
      <c r="L213" s="460"/>
      <c r="M213" s="79"/>
    </row>
    <row r="214" spans="1:13" s="224" customFormat="1" ht="24.95" customHeight="1">
      <c r="A214" s="511" t="s">
        <v>817</v>
      </c>
      <c r="B214" s="512" t="s">
        <v>780</v>
      </c>
      <c r="C214" s="517" t="s">
        <v>522</v>
      </c>
      <c r="D214" s="513" t="s">
        <v>67</v>
      </c>
      <c r="E214" s="514">
        <v>723</v>
      </c>
      <c r="F214" s="479">
        <v>156</v>
      </c>
      <c r="G214" s="480">
        <f>F214*E214</f>
        <v>112788</v>
      </c>
      <c r="H214" s="481"/>
      <c r="I214" s="518">
        <v>553</v>
      </c>
      <c r="J214" s="479">
        <f>K214-I214</f>
        <v>0</v>
      </c>
      <c r="K214" s="479">
        <v>553</v>
      </c>
      <c r="L214" s="484">
        <v>0.3</v>
      </c>
      <c r="M214" s="480">
        <f>F214*K214*L214</f>
        <v>25880.399999999998</v>
      </c>
    </row>
    <row r="215" spans="1:13" s="224" customFormat="1" ht="24.95" customHeight="1">
      <c r="A215" s="511" t="s">
        <v>818</v>
      </c>
      <c r="B215" s="512" t="s">
        <v>780</v>
      </c>
      <c r="C215" s="517" t="s">
        <v>524</v>
      </c>
      <c r="D215" s="513" t="s">
        <v>67</v>
      </c>
      <c r="E215" s="514">
        <v>122</v>
      </c>
      <c r="F215" s="479">
        <v>180</v>
      </c>
      <c r="G215" s="480">
        <f>F215*E215</f>
        <v>21960</v>
      </c>
      <c r="H215" s="481"/>
      <c r="I215" s="518">
        <v>79</v>
      </c>
      <c r="J215" s="479">
        <f>K215-I215</f>
        <v>0</v>
      </c>
      <c r="K215" s="479">
        <v>79</v>
      </c>
      <c r="L215" s="484">
        <v>0.3</v>
      </c>
      <c r="M215" s="480">
        <f>F215*K215*L215</f>
        <v>4266</v>
      </c>
    </row>
    <row r="216" spans="1:13" s="224" customFormat="1" ht="24.95" customHeight="1">
      <c r="A216" s="511" t="s">
        <v>819</v>
      </c>
      <c r="B216" s="512" t="s">
        <v>780</v>
      </c>
      <c r="C216" s="517" t="s">
        <v>525</v>
      </c>
      <c r="D216" s="513" t="s">
        <v>67</v>
      </c>
      <c r="E216" s="514">
        <v>26</v>
      </c>
      <c r="F216" s="479">
        <v>186</v>
      </c>
      <c r="G216" s="480">
        <f>F216*E216</f>
        <v>4836</v>
      </c>
      <c r="H216" s="481"/>
      <c r="I216" s="518">
        <v>19</v>
      </c>
      <c r="J216" s="479">
        <f>K216-I216</f>
        <v>0</v>
      </c>
      <c r="K216" s="479">
        <v>19</v>
      </c>
      <c r="L216" s="484">
        <v>0.3</v>
      </c>
      <c r="M216" s="480">
        <f>F216*K216*L216</f>
        <v>1060.2</v>
      </c>
    </row>
    <row r="217" spans="1:13" s="224" customFormat="1" ht="24.95" customHeight="1" thickBot="1">
      <c r="A217" s="138" t="s">
        <v>594</v>
      </c>
      <c r="B217" s="139" t="s">
        <v>780</v>
      </c>
      <c r="C217" s="540" t="s">
        <v>725</v>
      </c>
      <c r="D217" s="541" t="s">
        <v>67</v>
      </c>
      <c r="E217" s="542">
        <v>52</v>
      </c>
      <c r="F217" s="501">
        <v>192</v>
      </c>
      <c r="G217" s="502">
        <f>F217*E217</f>
        <v>9984</v>
      </c>
      <c r="H217" s="481"/>
      <c r="I217" s="547">
        <v>38</v>
      </c>
      <c r="J217" s="501">
        <f>K217-I217</f>
        <v>0</v>
      </c>
      <c r="K217" s="501">
        <v>38</v>
      </c>
      <c r="L217" s="533">
        <v>0.3</v>
      </c>
      <c r="M217" s="509">
        <f>F217*K217*L217</f>
        <v>2188.7999999999997</v>
      </c>
    </row>
    <row r="218" spans="1:13" ht="24.95" customHeight="1" thickTop="1" thickBot="1">
      <c r="A218" s="74"/>
      <c r="B218" s="15"/>
      <c r="C218" s="16" t="s">
        <v>726</v>
      </c>
      <c r="D218" s="84"/>
      <c r="E218" s="84"/>
      <c r="F218" s="85"/>
      <c r="G218" s="86">
        <f>SUM(G214:G217)</f>
        <v>149568</v>
      </c>
      <c r="I218" s="573"/>
      <c r="J218" s="84"/>
      <c r="K218" s="85"/>
      <c r="L218" s="485"/>
      <c r="M218" s="227">
        <f>SUM(M214:M217)</f>
        <v>33395.4</v>
      </c>
    </row>
    <row r="219" spans="1:13" ht="18.75" customHeight="1" thickTop="1">
      <c r="A219" s="66"/>
      <c r="B219" s="67"/>
      <c r="C219" s="96" t="s">
        <v>777</v>
      </c>
      <c r="D219" s="88"/>
      <c r="E219" s="88"/>
      <c r="F219" s="89"/>
      <c r="G219" s="90"/>
      <c r="I219" s="575"/>
      <c r="J219" s="88"/>
      <c r="K219" s="89"/>
      <c r="L219" s="462"/>
      <c r="M219" s="90"/>
    </row>
    <row r="220" spans="1:13" ht="51">
      <c r="A220" s="68">
        <v>3</v>
      </c>
      <c r="B220" s="69"/>
      <c r="C220" s="97" t="s">
        <v>768</v>
      </c>
      <c r="D220" s="77"/>
      <c r="E220" s="77"/>
      <c r="F220" s="78"/>
      <c r="G220" s="79"/>
      <c r="I220" s="471"/>
      <c r="J220" s="77"/>
      <c r="K220" s="78"/>
      <c r="L220" s="460"/>
      <c r="M220" s="79"/>
    </row>
    <row r="221" spans="1:13" s="224" customFormat="1" ht="25.5">
      <c r="A221" s="511" t="s">
        <v>575</v>
      </c>
      <c r="B221" s="512" t="s">
        <v>780</v>
      </c>
      <c r="C221" s="517" t="s">
        <v>486</v>
      </c>
      <c r="D221" s="513" t="s">
        <v>67</v>
      </c>
      <c r="E221" s="514">
        <v>85</v>
      </c>
      <c r="F221" s="479">
        <v>384</v>
      </c>
      <c r="G221" s="480">
        <f>F221*E221</f>
        <v>32640</v>
      </c>
      <c r="H221" s="481"/>
      <c r="I221" s="518">
        <v>89</v>
      </c>
      <c r="J221" s="479">
        <f>K221-I221</f>
        <v>0</v>
      </c>
      <c r="K221" s="479">
        <v>89</v>
      </c>
      <c r="L221" s="484">
        <v>0.3</v>
      </c>
      <c r="M221" s="480">
        <f>F221*K221*L221</f>
        <v>10252.799999999999</v>
      </c>
    </row>
    <row r="222" spans="1:13" s="224" customFormat="1" ht="25.5">
      <c r="A222" s="511" t="s">
        <v>770</v>
      </c>
      <c r="B222" s="512" t="s">
        <v>780</v>
      </c>
      <c r="C222" s="517" t="s">
        <v>487</v>
      </c>
      <c r="D222" s="513" t="s">
        <v>67</v>
      </c>
      <c r="E222" s="514">
        <v>142</v>
      </c>
      <c r="F222" s="479">
        <v>540</v>
      </c>
      <c r="G222" s="480">
        <f>F222*E222</f>
        <v>76680</v>
      </c>
      <c r="H222" s="481"/>
      <c r="I222" s="518">
        <v>100</v>
      </c>
      <c r="J222" s="479">
        <f>K222-I222</f>
        <v>0</v>
      </c>
      <c r="K222" s="479">
        <v>100</v>
      </c>
      <c r="L222" s="484">
        <v>0.3</v>
      </c>
      <c r="M222" s="480">
        <f>F222*K222*L222</f>
        <v>16200</v>
      </c>
    </row>
    <row r="223" spans="1:13" ht="25.5">
      <c r="A223" s="120" t="s">
        <v>772</v>
      </c>
      <c r="B223" s="121" t="s">
        <v>780</v>
      </c>
      <c r="C223" s="137" t="s">
        <v>773</v>
      </c>
      <c r="D223" s="122" t="s">
        <v>67</v>
      </c>
      <c r="E223" s="123">
        <v>1</v>
      </c>
      <c r="F223" s="78">
        <v>780</v>
      </c>
      <c r="G223" s="79">
        <f>F223*E223</f>
        <v>780</v>
      </c>
      <c r="I223" s="471"/>
      <c r="J223" s="78">
        <f>K223-I223</f>
        <v>0</v>
      </c>
      <c r="K223" s="78"/>
      <c r="L223" s="460"/>
      <c r="M223" s="480">
        <f>F223*K223*L223</f>
        <v>0</v>
      </c>
    </row>
    <row r="224" spans="1:13" ht="26.25" thickBot="1">
      <c r="A224" s="127" t="s">
        <v>774</v>
      </c>
      <c r="B224" s="128" t="s">
        <v>780</v>
      </c>
      <c r="C224" s="136" t="s">
        <v>775</v>
      </c>
      <c r="D224" s="199" t="s">
        <v>67</v>
      </c>
      <c r="E224" s="198">
        <v>2</v>
      </c>
      <c r="F224" s="82">
        <v>3600</v>
      </c>
      <c r="G224" s="83">
        <f>F224*E224</f>
        <v>7200</v>
      </c>
      <c r="I224" s="234"/>
      <c r="J224" s="82">
        <f>K224-I224</f>
        <v>0</v>
      </c>
      <c r="K224" s="82"/>
      <c r="L224" s="461"/>
      <c r="M224" s="480">
        <f>F224*K224*L224</f>
        <v>0</v>
      </c>
    </row>
    <row r="225" spans="1:13" ht="24.95" customHeight="1" thickTop="1" thickBot="1">
      <c r="A225" s="74"/>
      <c r="B225" s="15"/>
      <c r="C225" s="16" t="s">
        <v>776</v>
      </c>
      <c r="D225" s="84"/>
      <c r="E225" s="84"/>
      <c r="F225" s="85"/>
      <c r="G225" s="86">
        <f>SUM(G220:G224)</f>
        <v>117300</v>
      </c>
      <c r="I225" s="573"/>
      <c r="J225" s="84"/>
      <c r="K225" s="85"/>
      <c r="L225" s="85"/>
      <c r="M225" s="226">
        <f>SUM(M220:M224)</f>
        <v>26452.799999999999</v>
      </c>
    </row>
    <row r="226" spans="1:13" ht="18.75" customHeight="1" thickTop="1">
      <c r="A226" s="66"/>
      <c r="B226" s="67"/>
      <c r="C226" s="96" t="s">
        <v>778</v>
      </c>
      <c r="D226" s="88"/>
      <c r="E226" s="88"/>
      <c r="F226" s="89"/>
      <c r="G226" s="90"/>
      <c r="I226" s="575"/>
      <c r="J226" s="88"/>
      <c r="K226" s="89"/>
      <c r="L226" s="462"/>
      <c r="M226" s="90"/>
    </row>
    <row r="227" spans="1:13" ht="63.75">
      <c r="A227" s="68">
        <v>4</v>
      </c>
      <c r="B227" s="69"/>
      <c r="C227" s="97" t="s">
        <v>781</v>
      </c>
      <c r="D227" s="77"/>
      <c r="E227" s="77"/>
      <c r="F227" s="78"/>
      <c r="G227" s="79"/>
      <c r="I227" s="471"/>
      <c r="J227" s="77"/>
      <c r="K227" s="78"/>
      <c r="L227" s="460"/>
      <c r="M227" s="79"/>
    </row>
    <row r="228" spans="1:13" s="224" customFormat="1" ht="24.95" customHeight="1">
      <c r="A228" s="511" t="s">
        <v>577</v>
      </c>
      <c r="B228" s="512" t="s">
        <v>780</v>
      </c>
      <c r="C228" s="517" t="s">
        <v>782</v>
      </c>
      <c r="D228" s="513" t="s">
        <v>523</v>
      </c>
      <c r="E228" s="514">
        <v>191</v>
      </c>
      <c r="F228" s="479">
        <v>144</v>
      </c>
      <c r="G228" s="480">
        <f t="shared" ref="G228:G235" si="18">F228*E228</f>
        <v>27504</v>
      </c>
      <c r="H228" s="481"/>
      <c r="I228" s="518">
        <v>128</v>
      </c>
      <c r="J228" s="479">
        <f t="shared" ref="J228:J235" si="19">K228-I228</f>
        <v>0</v>
      </c>
      <c r="K228" s="479">
        <v>128</v>
      </c>
      <c r="L228" s="484">
        <v>0.3</v>
      </c>
      <c r="M228" s="480">
        <f>F228*K228*L228</f>
        <v>5529.5999999999995</v>
      </c>
    </row>
    <row r="229" spans="1:13" s="224" customFormat="1" ht="24.95" customHeight="1">
      <c r="A229" s="511" t="s">
        <v>783</v>
      </c>
      <c r="B229" s="512" t="s">
        <v>780</v>
      </c>
      <c r="C229" s="517" t="s">
        <v>488</v>
      </c>
      <c r="D229" s="513" t="s">
        <v>523</v>
      </c>
      <c r="E229" s="514">
        <v>165</v>
      </c>
      <c r="F229" s="479">
        <v>156</v>
      </c>
      <c r="G229" s="480">
        <f t="shared" si="18"/>
        <v>25740</v>
      </c>
      <c r="H229" s="481"/>
      <c r="I229" s="518">
        <v>153</v>
      </c>
      <c r="J229" s="479">
        <f t="shared" si="19"/>
        <v>0</v>
      </c>
      <c r="K229" s="479">
        <v>153</v>
      </c>
      <c r="L229" s="484">
        <v>0.3</v>
      </c>
      <c r="M229" s="480">
        <f t="shared" ref="M229:M235" si="20">F229*K229*L229</f>
        <v>7160.4</v>
      </c>
    </row>
    <row r="230" spans="1:13" s="224" customFormat="1" ht="24.95" customHeight="1">
      <c r="A230" s="511" t="s">
        <v>784</v>
      </c>
      <c r="B230" s="512" t="s">
        <v>780</v>
      </c>
      <c r="C230" s="517" t="s">
        <v>215</v>
      </c>
      <c r="D230" s="513" t="s">
        <v>523</v>
      </c>
      <c r="E230" s="514">
        <v>2</v>
      </c>
      <c r="F230" s="479">
        <v>216</v>
      </c>
      <c r="G230" s="480">
        <f t="shared" si="18"/>
        <v>432</v>
      </c>
      <c r="H230" s="481"/>
      <c r="I230" s="518">
        <v>2</v>
      </c>
      <c r="J230" s="479">
        <f t="shared" si="19"/>
        <v>0</v>
      </c>
      <c r="K230" s="479">
        <v>2</v>
      </c>
      <c r="L230" s="484">
        <v>0.3</v>
      </c>
      <c r="M230" s="480">
        <f t="shared" si="20"/>
        <v>129.6</v>
      </c>
    </row>
    <row r="231" spans="1:13" s="224" customFormat="1" ht="24.95" customHeight="1">
      <c r="A231" s="511" t="s">
        <v>785</v>
      </c>
      <c r="B231" s="512" t="s">
        <v>780</v>
      </c>
      <c r="C231" s="517" t="s">
        <v>786</v>
      </c>
      <c r="D231" s="513" t="s">
        <v>523</v>
      </c>
      <c r="E231" s="514">
        <v>62</v>
      </c>
      <c r="F231" s="479">
        <v>216</v>
      </c>
      <c r="G231" s="480">
        <f t="shared" si="18"/>
        <v>13392</v>
      </c>
      <c r="H231" s="481"/>
      <c r="I231" s="518">
        <v>102</v>
      </c>
      <c r="J231" s="479">
        <f t="shared" si="19"/>
        <v>0</v>
      </c>
      <c r="K231" s="479">
        <v>102</v>
      </c>
      <c r="L231" s="484">
        <v>0.3</v>
      </c>
      <c r="M231" s="480">
        <f t="shared" si="20"/>
        <v>6609.5999999999995</v>
      </c>
    </row>
    <row r="232" spans="1:13" s="224" customFormat="1" ht="24.95" customHeight="1">
      <c r="A232" s="511" t="s">
        <v>787</v>
      </c>
      <c r="B232" s="512" t="s">
        <v>780</v>
      </c>
      <c r="C232" s="517" t="s">
        <v>788</v>
      </c>
      <c r="D232" s="513" t="s">
        <v>523</v>
      </c>
      <c r="E232" s="514">
        <v>26</v>
      </c>
      <c r="F232" s="479">
        <v>156</v>
      </c>
      <c r="G232" s="480">
        <f t="shared" si="18"/>
        <v>4056</v>
      </c>
      <c r="H232" s="481"/>
      <c r="I232" s="518">
        <v>19</v>
      </c>
      <c r="J232" s="479">
        <f t="shared" si="19"/>
        <v>0</v>
      </c>
      <c r="K232" s="479">
        <v>19</v>
      </c>
      <c r="L232" s="484">
        <v>0.3</v>
      </c>
      <c r="M232" s="480">
        <f t="shared" si="20"/>
        <v>889.19999999999993</v>
      </c>
    </row>
    <row r="233" spans="1:13" s="224" customFormat="1" ht="24.95" customHeight="1">
      <c r="A233" s="511" t="s">
        <v>789</v>
      </c>
      <c r="B233" s="512" t="s">
        <v>780</v>
      </c>
      <c r="C233" s="517" t="s">
        <v>790</v>
      </c>
      <c r="D233" s="513" t="s">
        <v>523</v>
      </c>
      <c r="E233" s="514">
        <v>43</v>
      </c>
      <c r="F233" s="479">
        <v>162</v>
      </c>
      <c r="G233" s="480">
        <f t="shared" si="18"/>
        <v>6966</v>
      </c>
      <c r="H233" s="481"/>
      <c r="I233" s="518">
        <v>16</v>
      </c>
      <c r="J233" s="479">
        <f t="shared" si="19"/>
        <v>0</v>
      </c>
      <c r="K233" s="479">
        <v>16</v>
      </c>
      <c r="L233" s="484">
        <v>0.3</v>
      </c>
      <c r="M233" s="480">
        <f t="shared" si="20"/>
        <v>777.6</v>
      </c>
    </row>
    <row r="234" spans="1:13" ht="24.95" customHeight="1">
      <c r="A234" s="120" t="s">
        <v>791</v>
      </c>
      <c r="B234" s="121" t="s">
        <v>780</v>
      </c>
      <c r="C234" s="126" t="s">
        <v>489</v>
      </c>
      <c r="D234" s="122" t="s">
        <v>523</v>
      </c>
      <c r="E234" s="123">
        <v>6</v>
      </c>
      <c r="F234" s="78">
        <v>720</v>
      </c>
      <c r="G234" s="79">
        <f t="shared" si="18"/>
        <v>4320</v>
      </c>
      <c r="I234" s="471"/>
      <c r="J234" s="78">
        <f t="shared" si="19"/>
        <v>0</v>
      </c>
      <c r="K234" s="78"/>
      <c r="L234" s="460"/>
      <c r="M234" s="480">
        <f t="shared" si="20"/>
        <v>0</v>
      </c>
    </row>
    <row r="235" spans="1:13" ht="24.95" customHeight="1" thickBot="1">
      <c r="A235" s="127" t="s">
        <v>792</v>
      </c>
      <c r="B235" s="128" t="s">
        <v>780</v>
      </c>
      <c r="C235" s="136" t="s">
        <v>793</v>
      </c>
      <c r="D235" s="199" t="s">
        <v>523</v>
      </c>
      <c r="E235" s="198">
        <v>2</v>
      </c>
      <c r="F235" s="82">
        <v>180</v>
      </c>
      <c r="G235" s="83">
        <f t="shared" si="18"/>
        <v>360</v>
      </c>
      <c r="I235" s="234"/>
      <c r="J235" s="82">
        <f t="shared" si="19"/>
        <v>0</v>
      </c>
      <c r="K235" s="82"/>
      <c r="L235" s="461"/>
      <c r="M235" s="480">
        <f t="shared" si="20"/>
        <v>0</v>
      </c>
    </row>
    <row r="236" spans="1:13" ht="21.75" customHeight="1" thickTop="1" thickBot="1">
      <c r="A236" s="74"/>
      <c r="B236" s="15"/>
      <c r="C236" s="16" t="s">
        <v>794</v>
      </c>
      <c r="D236" s="84"/>
      <c r="E236" s="84"/>
      <c r="F236" s="85"/>
      <c r="G236" s="86">
        <f>SUM(G228:G235)</f>
        <v>82770</v>
      </c>
      <c r="I236" s="573"/>
      <c r="J236" s="84"/>
      <c r="K236" s="85"/>
      <c r="L236" s="85"/>
      <c r="M236" s="226">
        <f>SUM(M228:M235)</f>
        <v>21096</v>
      </c>
    </row>
    <row r="237" spans="1:13" ht="18.75" customHeight="1" thickTop="1">
      <c r="A237" s="66"/>
      <c r="B237" s="67"/>
      <c r="C237" s="96" t="s">
        <v>795</v>
      </c>
      <c r="D237" s="88"/>
      <c r="E237" s="88"/>
      <c r="F237" s="89"/>
      <c r="G237" s="90"/>
      <c r="I237" s="575"/>
      <c r="J237" s="88"/>
      <c r="K237" s="89"/>
      <c r="L237" s="462"/>
      <c r="M237" s="90"/>
    </row>
    <row r="238" spans="1:13" ht="48" customHeight="1">
      <c r="A238" s="68">
        <v>5</v>
      </c>
      <c r="B238" s="69"/>
      <c r="C238" s="97" t="s">
        <v>796</v>
      </c>
      <c r="D238" s="77"/>
      <c r="E238" s="77"/>
      <c r="F238" s="78"/>
      <c r="G238" s="79"/>
      <c r="I238" s="471"/>
      <c r="J238" s="77"/>
      <c r="K238" s="78"/>
      <c r="L238" s="460"/>
      <c r="M238" s="79"/>
    </row>
    <row r="239" spans="1:13" s="224" customFormat="1" ht="24" customHeight="1" thickBot="1">
      <c r="A239" s="138" t="s">
        <v>47</v>
      </c>
      <c r="B239" s="139" t="s">
        <v>780</v>
      </c>
      <c r="C239" s="540" t="s">
        <v>797</v>
      </c>
      <c r="D239" s="541" t="s">
        <v>523</v>
      </c>
      <c r="E239" s="542">
        <v>26</v>
      </c>
      <c r="F239" s="501">
        <v>180</v>
      </c>
      <c r="G239" s="502">
        <f>F239*E239</f>
        <v>4680</v>
      </c>
      <c r="H239" s="481"/>
      <c r="I239" s="547">
        <v>19</v>
      </c>
      <c r="J239" s="501">
        <f>K239-I239</f>
        <v>0</v>
      </c>
      <c r="K239" s="501">
        <v>19</v>
      </c>
      <c r="L239" s="533">
        <v>0.3</v>
      </c>
      <c r="M239" s="509">
        <f>F239*K239*L239</f>
        <v>1026</v>
      </c>
    </row>
    <row r="240" spans="1:13" ht="19.5" customHeight="1" thickTop="1" thickBot="1">
      <c r="A240" s="74"/>
      <c r="B240" s="15"/>
      <c r="C240" s="16" t="s">
        <v>798</v>
      </c>
      <c r="D240" s="84"/>
      <c r="E240" s="84"/>
      <c r="F240" s="85"/>
      <c r="G240" s="86">
        <f>SUM(G239)</f>
        <v>4680</v>
      </c>
      <c r="I240" s="573"/>
      <c r="J240" s="84"/>
      <c r="K240" s="85"/>
      <c r="L240" s="485"/>
      <c r="M240" s="227">
        <f>SUM(M239)</f>
        <v>1026</v>
      </c>
    </row>
    <row r="241" spans="1:13" ht="18.75" customHeight="1" thickTop="1">
      <c r="A241" s="66"/>
      <c r="B241" s="67"/>
      <c r="C241" s="96" t="s">
        <v>799</v>
      </c>
      <c r="D241" s="88"/>
      <c r="E241" s="88"/>
      <c r="F241" s="89"/>
      <c r="G241" s="90"/>
      <c r="I241" s="575"/>
      <c r="J241" s="88"/>
      <c r="K241" s="89"/>
      <c r="L241" s="462"/>
      <c r="M241" s="90"/>
    </row>
    <row r="242" spans="1:13" ht="51">
      <c r="A242" s="68">
        <v>6</v>
      </c>
      <c r="B242" s="69"/>
      <c r="C242" s="97" t="s">
        <v>256</v>
      </c>
      <c r="D242" s="77"/>
      <c r="E242" s="77"/>
      <c r="F242" s="78"/>
      <c r="G242" s="79"/>
      <c r="I242" s="471"/>
      <c r="J242" s="77"/>
      <c r="K242" s="78"/>
      <c r="L242" s="460"/>
      <c r="M242" s="79"/>
    </row>
    <row r="243" spans="1:13" ht="24.95" customHeight="1">
      <c r="A243" s="120" t="s">
        <v>3</v>
      </c>
      <c r="B243" s="121" t="s">
        <v>780</v>
      </c>
      <c r="C243" s="126" t="s">
        <v>490</v>
      </c>
      <c r="D243" s="122" t="s">
        <v>67</v>
      </c>
      <c r="E243" s="123">
        <v>1</v>
      </c>
      <c r="F243" s="78">
        <v>5400</v>
      </c>
      <c r="G243" s="79">
        <f t="shared" ref="G243:G260" si="21">F243*E243</f>
        <v>5400</v>
      </c>
      <c r="H243" s="222"/>
      <c r="I243" s="471"/>
      <c r="J243" s="78">
        <f t="shared" ref="J243:J264" si="22">K243-I243</f>
        <v>0</v>
      </c>
      <c r="K243" s="78"/>
      <c r="L243" s="460"/>
      <c r="M243" s="509">
        <f>F243*K243*L243</f>
        <v>0</v>
      </c>
    </row>
    <row r="244" spans="1:13" ht="24.95" customHeight="1">
      <c r="A244" s="120" t="s">
        <v>498</v>
      </c>
      <c r="B244" s="121" t="s">
        <v>780</v>
      </c>
      <c r="C244" s="126" t="s">
        <v>491</v>
      </c>
      <c r="D244" s="122" t="s">
        <v>67</v>
      </c>
      <c r="E244" s="123">
        <v>1</v>
      </c>
      <c r="F244" s="78">
        <v>6600</v>
      </c>
      <c r="G244" s="79">
        <f t="shared" si="21"/>
        <v>6600</v>
      </c>
      <c r="H244" s="222"/>
      <c r="I244" s="471"/>
      <c r="J244" s="78">
        <f t="shared" si="22"/>
        <v>0</v>
      </c>
      <c r="K244" s="78"/>
      <c r="L244" s="460"/>
      <c r="M244" s="509">
        <f t="shared" ref="M244:M264" si="23">F244*K244*L244</f>
        <v>0</v>
      </c>
    </row>
    <row r="245" spans="1:13" ht="24.95" customHeight="1">
      <c r="A245" s="120" t="s">
        <v>499</v>
      </c>
      <c r="B245" s="121" t="s">
        <v>780</v>
      </c>
      <c r="C245" s="126" t="s">
        <v>492</v>
      </c>
      <c r="D245" s="122" t="s">
        <v>67</v>
      </c>
      <c r="E245" s="123">
        <v>1</v>
      </c>
      <c r="F245" s="78">
        <v>7800</v>
      </c>
      <c r="G245" s="79">
        <f t="shared" si="21"/>
        <v>7800</v>
      </c>
      <c r="H245" s="222"/>
      <c r="I245" s="471"/>
      <c r="J245" s="78">
        <f t="shared" si="22"/>
        <v>0</v>
      </c>
      <c r="K245" s="78"/>
      <c r="L245" s="460"/>
      <c r="M245" s="509">
        <f t="shared" si="23"/>
        <v>0</v>
      </c>
    </row>
    <row r="246" spans="1:13" ht="24.95" customHeight="1">
      <c r="A246" s="120" t="s">
        <v>184</v>
      </c>
      <c r="B246" s="121" t="s">
        <v>780</v>
      </c>
      <c r="C246" s="126" t="s">
        <v>493</v>
      </c>
      <c r="D246" s="122" t="s">
        <v>67</v>
      </c>
      <c r="E246" s="123">
        <v>5</v>
      </c>
      <c r="F246" s="78">
        <v>7200</v>
      </c>
      <c r="G246" s="79">
        <f t="shared" si="21"/>
        <v>36000</v>
      </c>
      <c r="H246" s="222"/>
      <c r="I246" s="471">
        <v>1</v>
      </c>
      <c r="J246" s="78">
        <f t="shared" si="22"/>
        <v>0</v>
      </c>
      <c r="K246" s="78">
        <v>1</v>
      </c>
      <c r="L246" s="533">
        <v>0.2</v>
      </c>
      <c r="M246" s="509">
        <f t="shared" si="23"/>
        <v>1440</v>
      </c>
    </row>
    <row r="247" spans="1:13" ht="24.95" customHeight="1">
      <c r="A247" s="120" t="s">
        <v>185</v>
      </c>
      <c r="B247" s="121" t="s">
        <v>780</v>
      </c>
      <c r="C247" s="126" t="s">
        <v>494</v>
      </c>
      <c r="D247" s="122" t="s">
        <v>67</v>
      </c>
      <c r="E247" s="123">
        <v>2</v>
      </c>
      <c r="F247" s="78">
        <v>6600</v>
      </c>
      <c r="G247" s="79">
        <f t="shared" si="21"/>
        <v>13200</v>
      </c>
      <c r="H247" s="222"/>
      <c r="I247" s="471">
        <v>1</v>
      </c>
      <c r="J247" s="78">
        <f t="shared" si="22"/>
        <v>0</v>
      </c>
      <c r="K247" s="78">
        <v>1</v>
      </c>
      <c r="L247" s="533">
        <v>0.2</v>
      </c>
      <c r="M247" s="509">
        <f t="shared" si="23"/>
        <v>1320</v>
      </c>
    </row>
    <row r="248" spans="1:13" ht="24.95" customHeight="1">
      <c r="A248" s="120" t="s">
        <v>265</v>
      </c>
      <c r="B248" s="121" t="s">
        <v>780</v>
      </c>
      <c r="C248" s="126" t="s">
        <v>262</v>
      </c>
      <c r="D248" s="122" t="s">
        <v>67</v>
      </c>
      <c r="E248" s="123">
        <v>4</v>
      </c>
      <c r="F248" s="78">
        <v>7200</v>
      </c>
      <c r="G248" s="79">
        <f t="shared" si="21"/>
        <v>28800</v>
      </c>
      <c r="H248" s="222"/>
      <c r="I248" s="471">
        <v>3</v>
      </c>
      <c r="J248" s="78">
        <f t="shared" si="22"/>
        <v>0</v>
      </c>
      <c r="K248" s="78">
        <v>3</v>
      </c>
      <c r="L248" s="533">
        <v>0.2</v>
      </c>
      <c r="M248" s="509">
        <f t="shared" si="23"/>
        <v>4320</v>
      </c>
    </row>
    <row r="249" spans="1:13" ht="24.95" customHeight="1">
      <c r="A249" s="120" t="s">
        <v>186</v>
      </c>
      <c r="B249" s="121" t="s">
        <v>780</v>
      </c>
      <c r="C249" s="126" t="s">
        <v>264</v>
      </c>
      <c r="D249" s="122" t="s">
        <v>67</v>
      </c>
      <c r="E249" s="123">
        <v>2</v>
      </c>
      <c r="F249" s="78">
        <v>7200</v>
      </c>
      <c r="G249" s="79">
        <f t="shared" si="21"/>
        <v>14400</v>
      </c>
      <c r="H249" s="222"/>
      <c r="I249" s="471">
        <v>2</v>
      </c>
      <c r="J249" s="78">
        <f t="shared" si="22"/>
        <v>0</v>
      </c>
      <c r="K249" s="78">
        <v>2</v>
      </c>
      <c r="L249" s="533">
        <v>0.2</v>
      </c>
      <c r="M249" s="509">
        <f t="shared" si="23"/>
        <v>2880</v>
      </c>
    </row>
    <row r="250" spans="1:13" ht="24.95" customHeight="1">
      <c r="A250" s="120" t="s">
        <v>187</v>
      </c>
      <c r="B250" s="121" t="s">
        <v>780</v>
      </c>
      <c r="C250" s="126" t="s">
        <v>495</v>
      </c>
      <c r="D250" s="122" t="s">
        <v>67</v>
      </c>
      <c r="E250" s="123">
        <v>10</v>
      </c>
      <c r="F250" s="78">
        <v>7200</v>
      </c>
      <c r="G250" s="79">
        <f t="shared" si="21"/>
        <v>72000</v>
      </c>
      <c r="H250" s="222"/>
      <c r="I250" s="471">
        <v>10</v>
      </c>
      <c r="J250" s="78">
        <f t="shared" si="22"/>
        <v>0</v>
      </c>
      <c r="K250" s="78">
        <v>10</v>
      </c>
      <c r="L250" s="533">
        <v>0.2</v>
      </c>
      <c r="M250" s="509">
        <f t="shared" si="23"/>
        <v>14400</v>
      </c>
    </row>
    <row r="251" spans="1:13" ht="24.95" customHeight="1">
      <c r="A251" s="120" t="s">
        <v>188</v>
      </c>
      <c r="B251" s="121" t="s">
        <v>780</v>
      </c>
      <c r="C251" s="126" t="s">
        <v>272</v>
      </c>
      <c r="D251" s="122" t="s">
        <v>67</v>
      </c>
      <c r="E251" s="123">
        <v>1</v>
      </c>
      <c r="F251" s="78">
        <v>7800</v>
      </c>
      <c r="G251" s="79">
        <f t="shared" si="21"/>
        <v>7800</v>
      </c>
      <c r="H251" s="222"/>
      <c r="I251" s="471"/>
      <c r="J251" s="78">
        <f t="shared" si="22"/>
        <v>0</v>
      </c>
      <c r="K251" s="78"/>
      <c r="L251" s="460"/>
      <c r="M251" s="509">
        <f t="shared" si="23"/>
        <v>0</v>
      </c>
    </row>
    <row r="252" spans="1:13" ht="24.95" customHeight="1">
      <c r="A252" s="120" t="s">
        <v>189</v>
      </c>
      <c r="B252" s="121" t="s">
        <v>780</v>
      </c>
      <c r="C252" s="126" t="s">
        <v>274</v>
      </c>
      <c r="D252" s="122" t="s">
        <v>67</v>
      </c>
      <c r="E252" s="123">
        <v>1</v>
      </c>
      <c r="F252" s="78">
        <v>6600</v>
      </c>
      <c r="G252" s="79">
        <f t="shared" si="21"/>
        <v>6600</v>
      </c>
      <c r="H252" s="222"/>
      <c r="I252" s="471"/>
      <c r="J252" s="78">
        <f t="shared" si="22"/>
        <v>0</v>
      </c>
      <c r="K252" s="78"/>
      <c r="L252" s="460"/>
      <c r="M252" s="509">
        <f t="shared" si="23"/>
        <v>0</v>
      </c>
    </row>
    <row r="253" spans="1:13" ht="24.95" customHeight="1">
      <c r="A253" s="120" t="s">
        <v>190</v>
      </c>
      <c r="B253" s="121" t="s">
        <v>780</v>
      </c>
      <c r="C253" s="126" t="s">
        <v>496</v>
      </c>
      <c r="D253" s="122" t="s">
        <v>67</v>
      </c>
      <c r="E253" s="123">
        <v>2</v>
      </c>
      <c r="F253" s="78">
        <v>7200</v>
      </c>
      <c r="G253" s="79">
        <f t="shared" si="21"/>
        <v>14400</v>
      </c>
      <c r="H253" s="222"/>
      <c r="I253" s="471"/>
      <c r="J253" s="78">
        <f t="shared" si="22"/>
        <v>0</v>
      </c>
      <c r="K253" s="78"/>
      <c r="L253" s="460"/>
      <c r="M253" s="509">
        <f t="shared" si="23"/>
        <v>0</v>
      </c>
    </row>
    <row r="254" spans="1:13" ht="24.95" customHeight="1">
      <c r="A254" s="120" t="s">
        <v>191</v>
      </c>
      <c r="B254" s="121" t="s">
        <v>780</v>
      </c>
      <c r="C254" s="126" t="s">
        <v>497</v>
      </c>
      <c r="D254" s="122" t="s">
        <v>67</v>
      </c>
      <c r="E254" s="123">
        <v>2</v>
      </c>
      <c r="F254" s="78">
        <v>6600</v>
      </c>
      <c r="G254" s="79">
        <f t="shared" si="21"/>
        <v>13200</v>
      </c>
      <c r="H254" s="222"/>
      <c r="I254" s="471"/>
      <c r="J254" s="78">
        <f t="shared" si="22"/>
        <v>0</v>
      </c>
      <c r="K254" s="78"/>
      <c r="L254" s="460"/>
      <c r="M254" s="509">
        <f t="shared" si="23"/>
        <v>0</v>
      </c>
    </row>
    <row r="255" spans="1:13" s="224" customFormat="1" ht="25.5">
      <c r="A255" s="511" t="s">
        <v>192</v>
      </c>
      <c r="B255" s="512" t="s">
        <v>780</v>
      </c>
      <c r="C255" s="517" t="s">
        <v>276</v>
      </c>
      <c r="D255" s="513" t="s">
        <v>67</v>
      </c>
      <c r="E255" s="514">
        <v>8</v>
      </c>
      <c r="F255" s="479">
        <v>1200</v>
      </c>
      <c r="G255" s="480">
        <f t="shared" si="21"/>
        <v>9600</v>
      </c>
      <c r="H255" s="241"/>
      <c r="I255" s="518">
        <v>7</v>
      </c>
      <c r="J255" s="479">
        <f t="shared" si="22"/>
        <v>0</v>
      </c>
      <c r="K255" s="479">
        <v>7</v>
      </c>
      <c r="L255" s="484">
        <v>0.6</v>
      </c>
      <c r="M255" s="509">
        <f t="shared" si="23"/>
        <v>5040</v>
      </c>
    </row>
    <row r="256" spans="1:13" s="224" customFormat="1" ht="25.5">
      <c r="A256" s="511" t="s">
        <v>193</v>
      </c>
      <c r="B256" s="512" t="s">
        <v>780</v>
      </c>
      <c r="C256" s="517" t="s">
        <v>201</v>
      </c>
      <c r="D256" s="513" t="s">
        <v>67</v>
      </c>
      <c r="E256" s="514">
        <v>22</v>
      </c>
      <c r="F256" s="479">
        <v>1200</v>
      </c>
      <c r="G256" s="480">
        <f t="shared" si="21"/>
        <v>26400</v>
      </c>
      <c r="H256" s="241"/>
      <c r="I256" s="518">
        <v>19</v>
      </c>
      <c r="J256" s="479">
        <f t="shared" si="22"/>
        <v>0</v>
      </c>
      <c r="K256" s="479">
        <v>19</v>
      </c>
      <c r="L256" s="484">
        <v>0.6</v>
      </c>
      <c r="M256" s="509">
        <f t="shared" si="23"/>
        <v>13680</v>
      </c>
    </row>
    <row r="257" spans="1:13" s="224" customFormat="1" ht="25.5">
      <c r="A257" s="511" t="s">
        <v>194</v>
      </c>
      <c r="B257" s="512" t="s">
        <v>780</v>
      </c>
      <c r="C257" s="517" t="s">
        <v>202</v>
      </c>
      <c r="D257" s="513" t="s">
        <v>67</v>
      </c>
      <c r="E257" s="514">
        <v>1</v>
      </c>
      <c r="F257" s="479">
        <v>960</v>
      </c>
      <c r="G257" s="480">
        <f t="shared" si="21"/>
        <v>960</v>
      </c>
      <c r="H257" s="241"/>
      <c r="I257" s="518"/>
      <c r="J257" s="479">
        <f t="shared" si="22"/>
        <v>0</v>
      </c>
      <c r="K257" s="479"/>
      <c r="L257" s="484"/>
      <c r="M257" s="509">
        <f t="shared" si="23"/>
        <v>0</v>
      </c>
    </row>
    <row r="258" spans="1:13" s="224" customFormat="1" ht="25.5">
      <c r="A258" s="511" t="s">
        <v>195</v>
      </c>
      <c r="B258" s="512" t="s">
        <v>780</v>
      </c>
      <c r="C258" s="517" t="s">
        <v>312</v>
      </c>
      <c r="D258" s="513" t="s">
        <v>67</v>
      </c>
      <c r="E258" s="514">
        <v>23</v>
      </c>
      <c r="F258" s="479">
        <v>900</v>
      </c>
      <c r="G258" s="480">
        <f t="shared" si="21"/>
        <v>20700</v>
      </c>
      <c r="H258" s="241"/>
      <c r="I258" s="518">
        <v>19</v>
      </c>
      <c r="J258" s="479">
        <f t="shared" si="22"/>
        <v>0</v>
      </c>
      <c r="K258" s="479">
        <v>19</v>
      </c>
      <c r="L258" s="484">
        <v>0.5</v>
      </c>
      <c r="M258" s="509">
        <f t="shared" si="23"/>
        <v>8550</v>
      </c>
    </row>
    <row r="259" spans="1:13" s="224" customFormat="1" ht="25.5">
      <c r="A259" s="511" t="s">
        <v>196</v>
      </c>
      <c r="B259" s="512" t="s">
        <v>780</v>
      </c>
      <c r="C259" s="517" t="s">
        <v>314</v>
      </c>
      <c r="D259" s="513" t="s">
        <v>67</v>
      </c>
      <c r="E259" s="514">
        <v>8</v>
      </c>
      <c r="F259" s="479">
        <v>1200</v>
      </c>
      <c r="G259" s="480">
        <f t="shared" si="21"/>
        <v>9600</v>
      </c>
      <c r="H259" s="241"/>
      <c r="I259" s="518">
        <v>7</v>
      </c>
      <c r="J259" s="479">
        <f t="shared" si="22"/>
        <v>0</v>
      </c>
      <c r="K259" s="479">
        <v>7</v>
      </c>
      <c r="L259" s="484">
        <v>0.5</v>
      </c>
      <c r="M259" s="509">
        <f t="shared" si="23"/>
        <v>4200</v>
      </c>
    </row>
    <row r="260" spans="1:13" s="224" customFormat="1" ht="25.5">
      <c r="A260" s="511" t="s">
        <v>197</v>
      </c>
      <c r="B260" s="512" t="s">
        <v>780</v>
      </c>
      <c r="C260" s="517" t="s">
        <v>730</v>
      </c>
      <c r="D260" s="513" t="s">
        <v>67</v>
      </c>
      <c r="E260" s="514">
        <v>1</v>
      </c>
      <c r="F260" s="479">
        <v>1800</v>
      </c>
      <c r="G260" s="480">
        <f t="shared" si="21"/>
        <v>1800</v>
      </c>
      <c r="H260" s="241"/>
      <c r="I260" s="518"/>
      <c r="J260" s="479">
        <f t="shared" si="22"/>
        <v>0</v>
      </c>
      <c r="K260" s="479"/>
      <c r="L260" s="526"/>
      <c r="M260" s="509">
        <f t="shared" si="23"/>
        <v>0</v>
      </c>
    </row>
    <row r="261" spans="1:13" s="224" customFormat="1" ht="25.5">
      <c r="A261" s="511"/>
      <c r="B261" s="512"/>
      <c r="C261" s="517" t="s">
        <v>732</v>
      </c>
      <c r="D261" s="513"/>
      <c r="E261" s="514"/>
      <c r="F261" s="479"/>
      <c r="G261" s="480"/>
      <c r="H261" s="241"/>
      <c r="I261" s="518"/>
      <c r="J261" s="479">
        <f t="shared" si="22"/>
        <v>0</v>
      </c>
      <c r="K261" s="479"/>
      <c r="L261" s="526"/>
      <c r="M261" s="509">
        <f t="shared" si="23"/>
        <v>0</v>
      </c>
    </row>
    <row r="262" spans="1:13" s="224" customFormat="1" ht="25.5">
      <c r="A262" s="511" t="s">
        <v>198</v>
      </c>
      <c r="B262" s="512" t="s">
        <v>780</v>
      </c>
      <c r="C262" s="517" t="s">
        <v>734</v>
      </c>
      <c r="D262" s="513" t="s">
        <v>67</v>
      </c>
      <c r="E262" s="514">
        <v>23</v>
      </c>
      <c r="F262" s="479">
        <v>144</v>
      </c>
      <c r="G262" s="480">
        <f>F262*E262</f>
        <v>3312</v>
      </c>
      <c r="H262" s="241"/>
      <c r="I262" s="518">
        <v>21</v>
      </c>
      <c r="J262" s="479">
        <f t="shared" si="22"/>
        <v>0</v>
      </c>
      <c r="K262" s="479">
        <v>21</v>
      </c>
      <c r="L262" s="484">
        <v>0.8</v>
      </c>
      <c r="M262" s="509">
        <f t="shared" si="23"/>
        <v>2419.2000000000003</v>
      </c>
    </row>
    <row r="263" spans="1:13" s="224" customFormat="1" ht="25.5">
      <c r="A263" s="511" t="s">
        <v>199</v>
      </c>
      <c r="B263" s="512" t="s">
        <v>780</v>
      </c>
      <c r="C263" s="517" t="s">
        <v>736</v>
      </c>
      <c r="D263" s="513" t="s">
        <v>67</v>
      </c>
      <c r="E263" s="514">
        <v>9</v>
      </c>
      <c r="F263" s="479">
        <v>180</v>
      </c>
      <c r="G263" s="480">
        <f>F263*E263</f>
        <v>1620</v>
      </c>
      <c r="H263" s="241"/>
      <c r="I263" s="518">
        <v>5</v>
      </c>
      <c r="J263" s="479">
        <f t="shared" si="22"/>
        <v>0</v>
      </c>
      <c r="K263" s="479">
        <v>5</v>
      </c>
      <c r="L263" s="484">
        <v>0.8</v>
      </c>
      <c r="M263" s="509">
        <f t="shared" si="23"/>
        <v>720</v>
      </c>
    </row>
    <row r="264" spans="1:13" ht="26.25" thickBot="1">
      <c r="A264" s="138" t="s">
        <v>200</v>
      </c>
      <c r="B264" s="139" t="s">
        <v>780</v>
      </c>
      <c r="C264" s="136" t="s">
        <v>738</v>
      </c>
      <c r="D264" s="199" t="s">
        <v>67</v>
      </c>
      <c r="E264" s="198">
        <v>1</v>
      </c>
      <c r="F264" s="82">
        <v>300</v>
      </c>
      <c r="G264" s="83">
        <f>F264*E264</f>
        <v>300</v>
      </c>
      <c r="H264" s="222"/>
      <c r="I264" s="234"/>
      <c r="J264" s="82">
        <f t="shared" si="22"/>
        <v>0</v>
      </c>
      <c r="K264" s="82"/>
      <c r="L264" s="461"/>
      <c r="M264" s="509">
        <f t="shared" si="23"/>
        <v>0</v>
      </c>
    </row>
    <row r="265" spans="1:13" ht="18.75" customHeight="1" thickTop="1" thickBot="1">
      <c r="A265" s="74"/>
      <c r="B265" s="15"/>
      <c r="C265" s="16" t="s">
        <v>709</v>
      </c>
      <c r="D265" s="84"/>
      <c r="E265" s="84"/>
      <c r="F265" s="85"/>
      <c r="G265" s="86">
        <f>SUM(G243:G264)</f>
        <v>300492</v>
      </c>
      <c r="I265" s="573"/>
      <c r="J265" s="84"/>
      <c r="K265" s="85"/>
      <c r="L265" s="85"/>
      <c r="M265" s="227">
        <f>SUM(M243:M264)</f>
        <v>58969.2</v>
      </c>
    </row>
    <row r="266" spans="1:13" ht="18.75" customHeight="1" thickTop="1">
      <c r="A266" s="66"/>
      <c r="B266" s="67"/>
      <c r="C266" s="96" t="s">
        <v>739</v>
      </c>
      <c r="D266" s="88"/>
      <c r="E266" s="88"/>
      <c r="F266" s="89"/>
      <c r="G266" s="90"/>
      <c r="I266" s="575"/>
      <c r="J266" s="88"/>
      <c r="K266" s="89"/>
      <c r="L266" s="462"/>
      <c r="M266" s="90"/>
    </row>
    <row r="267" spans="1:13" s="224" customFormat="1" ht="63.75">
      <c r="A267" s="475">
        <v>7</v>
      </c>
      <c r="B267" s="476"/>
      <c r="C267" s="477" t="s">
        <v>701</v>
      </c>
      <c r="D267" s="478"/>
      <c r="E267" s="478"/>
      <c r="F267" s="479"/>
      <c r="G267" s="480"/>
      <c r="H267" s="481"/>
      <c r="I267" s="518"/>
      <c r="J267" s="478"/>
      <c r="K267" s="479"/>
      <c r="L267" s="526"/>
      <c r="M267" s="480"/>
    </row>
    <row r="268" spans="1:13" s="224" customFormat="1" ht="25.5">
      <c r="A268" s="511" t="s">
        <v>702</v>
      </c>
      <c r="B268" s="512" t="s">
        <v>780</v>
      </c>
      <c r="C268" s="517" t="s">
        <v>703</v>
      </c>
      <c r="D268" s="513" t="s">
        <v>67</v>
      </c>
      <c r="E268" s="514">
        <v>830</v>
      </c>
      <c r="F268" s="479">
        <v>96</v>
      </c>
      <c r="G268" s="480">
        <f>F268*E268</f>
        <v>79680</v>
      </c>
      <c r="H268" s="481"/>
      <c r="I268" s="518">
        <v>453</v>
      </c>
      <c r="J268" s="479">
        <f>K268-I268</f>
        <v>0</v>
      </c>
      <c r="K268" s="479">
        <v>453</v>
      </c>
      <c r="L268" s="484">
        <v>0.3</v>
      </c>
      <c r="M268" s="509">
        <f>F268*K268*L268</f>
        <v>13046.4</v>
      </c>
    </row>
    <row r="269" spans="1:13" s="224" customFormat="1" ht="25.5">
      <c r="A269" s="511" t="s">
        <v>704</v>
      </c>
      <c r="B269" s="512" t="s">
        <v>780</v>
      </c>
      <c r="C269" s="517" t="s">
        <v>705</v>
      </c>
      <c r="D269" s="513" t="s">
        <v>67</v>
      </c>
      <c r="E269" s="514">
        <v>110</v>
      </c>
      <c r="F269" s="479">
        <v>120</v>
      </c>
      <c r="G269" s="480">
        <f>F269*E269</f>
        <v>13200</v>
      </c>
      <c r="H269" s="481"/>
      <c r="I269" s="518">
        <v>71</v>
      </c>
      <c r="J269" s="479">
        <f>K269-I269</f>
        <v>0</v>
      </c>
      <c r="K269" s="479">
        <v>71</v>
      </c>
      <c r="L269" s="484">
        <v>0.3</v>
      </c>
      <c r="M269" s="509">
        <f>F269*K269*L269</f>
        <v>2556</v>
      </c>
    </row>
    <row r="270" spans="1:13" ht="26.25" thickBot="1">
      <c r="A270" s="127" t="s">
        <v>706</v>
      </c>
      <c r="B270" s="128" t="s">
        <v>780</v>
      </c>
      <c r="C270" s="136" t="s">
        <v>707</v>
      </c>
      <c r="D270" s="199" t="s">
        <v>67</v>
      </c>
      <c r="E270" s="198">
        <v>62</v>
      </c>
      <c r="F270" s="82">
        <v>60</v>
      </c>
      <c r="G270" s="83">
        <f>F270*E270</f>
        <v>3720</v>
      </c>
      <c r="I270" s="234">
        <v>14</v>
      </c>
      <c r="J270" s="82">
        <f>K270-I270</f>
        <v>0</v>
      </c>
      <c r="K270" s="82">
        <v>14</v>
      </c>
      <c r="L270" s="484">
        <v>0.3</v>
      </c>
      <c r="M270" s="509">
        <f>F270*K270*L270</f>
        <v>252</v>
      </c>
    </row>
    <row r="271" spans="1:13" ht="19.5" customHeight="1" thickTop="1" thickBot="1">
      <c r="A271" s="74"/>
      <c r="B271" s="15"/>
      <c r="C271" s="16" t="s">
        <v>708</v>
      </c>
      <c r="D271" s="84"/>
      <c r="E271" s="84"/>
      <c r="F271" s="85"/>
      <c r="G271" s="86">
        <f>SUM(G267:G270)</f>
        <v>96600</v>
      </c>
      <c r="I271" s="573"/>
      <c r="J271" s="84"/>
      <c r="K271" s="85"/>
      <c r="L271" s="85"/>
      <c r="M271" s="227">
        <f>SUM(M267:M270)</f>
        <v>15854.4</v>
      </c>
    </row>
    <row r="272" spans="1:13" ht="18.75" customHeight="1" thickTop="1">
      <c r="A272" s="66"/>
      <c r="B272" s="67"/>
      <c r="C272" s="96" t="s">
        <v>710</v>
      </c>
      <c r="D272" s="88"/>
      <c r="E272" s="88"/>
      <c r="F272" s="89"/>
      <c r="G272" s="90"/>
      <c r="I272" s="575"/>
      <c r="J272" s="88"/>
      <c r="K272" s="89"/>
      <c r="L272" s="462"/>
      <c r="M272" s="90"/>
    </row>
    <row r="273" spans="1:13" ht="25.5">
      <c r="A273" s="68">
        <v>8</v>
      </c>
      <c r="B273" s="69"/>
      <c r="C273" s="97" t="s">
        <v>711</v>
      </c>
      <c r="D273" s="77"/>
      <c r="E273" s="77"/>
      <c r="F273" s="78"/>
      <c r="G273" s="79"/>
      <c r="I273" s="471"/>
      <c r="J273" s="77"/>
      <c r="K273" s="78"/>
      <c r="L273" s="460"/>
      <c r="M273" s="79"/>
    </row>
    <row r="274" spans="1:13" ht="25.5">
      <c r="A274" s="120" t="s">
        <v>281</v>
      </c>
      <c r="B274" s="121" t="s">
        <v>780</v>
      </c>
      <c r="C274" s="126" t="s">
        <v>712</v>
      </c>
      <c r="D274" s="122" t="s">
        <v>67</v>
      </c>
      <c r="E274" s="123">
        <v>38</v>
      </c>
      <c r="F274" s="78">
        <v>204</v>
      </c>
      <c r="G274" s="79">
        <f t="shared" ref="G274:G283" si="24">F274*E274</f>
        <v>7752</v>
      </c>
      <c r="H274" s="222"/>
      <c r="I274" s="471"/>
      <c r="J274" s="78">
        <f t="shared" ref="J274:J283" si="25">K274-I274</f>
        <v>0</v>
      </c>
      <c r="K274" s="78"/>
      <c r="L274" s="460"/>
      <c r="M274" s="509">
        <f t="shared" ref="M274:M283" si="26">F274*K274*L274</f>
        <v>0</v>
      </c>
    </row>
    <row r="275" spans="1:13" ht="25.5">
      <c r="A275" s="120" t="s">
        <v>282</v>
      </c>
      <c r="B275" s="121" t="s">
        <v>780</v>
      </c>
      <c r="C275" s="126" t="s">
        <v>713</v>
      </c>
      <c r="D275" s="122" t="s">
        <v>67</v>
      </c>
      <c r="E275" s="123">
        <v>10</v>
      </c>
      <c r="F275" s="78">
        <v>240</v>
      </c>
      <c r="G275" s="79">
        <f t="shared" si="24"/>
        <v>2400</v>
      </c>
      <c r="H275" s="222"/>
      <c r="I275" s="471"/>
      <c r="J275" s="78">
        <f t="shared" si="25"/>
        <v>0</v>
      </c>
      <c r="K275" s="78"/>
      <c r="L275" s="460"/>
      <c r="M275" s="509">
        <f t="shared" si="26"/>
        <v>0</v>
      </c>
    </row>
    <row r="276" spans="1:13" ht="25.5">
      <c r="A276" s="120" t="s">
        <v>283</v>
      </c>
      <c r="B276" s="121" t="s">
        <v>780</v>
      </c>
      <c r="C276" s="126" t="s">
        <v>714</v>
      </c>
      <c r="D276" s="122" t="s">
        <v>67</v>
      </c>
      <c r="E276" s="123">
        <v>18</v>
      </c>
      <c r="F276" s="78">
        <v>360</v>
      </c>
      <c r="G276" s="79">
        <f t="shared" si="24"/>
        <v>6480</v>
      </c>
      <c r="H276" s="222"/>
      <c r="I276" s="471"/>
      <c r="J276" s="78">
        <f t="shared" si="25"/>
        <v>0</v>
      </c>
      <c r="K276" s="78"/>
      <c r="L276" s="460"/>
      <c r="M276" s="509">
        <f t="shared" si="26"/>
        <v>0</v>
      </c>
    </row>
    <row r="277" spans="1:13" ht="25.5">
      <c r="A277" s="120" t="s">
        <v>284</v>
      </c>
      <c r="B277" s="121" t="s">
        <v>780</v>
      </c>
      <c r="C277" s="126" t="s">
        <v>716</v>
      </c>
      <c r="D277" s="122" t="s">
        <v>67</v>
      </c>
      <c r="E277" s="123">
        <v>2</v>
      </c>
      <c r="F277" s="78">
        <v>420</v>
      </c>
      <c r="G277" s="79">
        <f t="shared" si="24"/>
        <v>840</v>
      </c>
      <c r="H277" s="222"/>
      <c r="I277" s="471"/>
      <c r="J277" s="78">
        <f t="shared" si="25"/>
        <v>0</v>
      </c>
      <c r="K277" s="78"/>
      <c r="L277" s="460"/>
      <c r="M277" s="509">
        <f t="shared" si="26"/>
        <v>0</v>
      </c>
    </row>
    <row r="278" spans="1:13" ht="25.5">
      <c r="A278" s="120" t="s">
        <v>285</v>
      </c>
      <c r="B278" s="121" t="s">
        <v>780</v>
      </c>
      <c r="C278" s="126" t="s">
        <v>717</v>
      </c>
      <c r="D278" s="122" t="s">
        <v>67</v>
      </c>
      <c r="E278" s="123">
        <v>226</v>
      </c>
      <c r="F278" s="78">
        <v>300</v>
      </c>
      <c r="G278" s="79">
        <f t="shared" si="24"/>
        <v>67800</v>
      </c>
      <c r="H278" s="222"/>
      <c r="I278" s="471"/>
      <c r="J278" s="78">
        <f t="shared" si="25"/>
        <v>0</v>
      </c>
      <c r="K278" s="78"/>
      <c r="L278" s="460"/>
      <c r="M278" s="509">
        <f t="shared" si="26"/>
        <v>0</v>
      </c>
    </row>
    <row r="279" spans="1:13" ht="25.5">
      <c r="A279" s="120" t="s">
        <v>269</v>
      </c>
      <c r="B279" s="121" t="s">
        <v>780</v>
      </c>
      <c r="C279" s="126" t="s">
        <v>718</v>
      </c>
      <c r="D279" s="122" t="s">
        <v>67</v>
      </c>
      <c r="E279" s="123">
        <v>2</v>
      </c>
      <c r="F279" s="78">
        <v>480</v>
      </c>
      <c r="G279" s="79">
        <f t="shared" si="24"/>
        <v>960</v>
      </c>
      <c r="H279" s="222"/>
      <c r="I279" s="471"/>
      <c r="J279" s="78">
        <f t="shared" si="25"/>
        <v>0</v>
      </c>
      <c r="K279" s="78"/>
      <c r="L279" s="460"/>
      <c r="M279" s="509">
        <f t="shared" si="26"/>
        <v>0</v>
      </c>
    </row>
    <row r="280" spans="1:13" ht="25.5">
      <c r="A280" s="120" t="s">
        <v>286</v>
      </c>
      <c r="B280" s="121" t="s">
        <v>780</v>
      </c>
      <c r="C280" s="126" t="s">
        <v>722</v>
      </c>
      <c r="D280" s="122" t="s">
        <v>67</v>
      </c>
      <c r="E280" s="123">
        <v>22</v>
      </c>
      <c r="F280" s="78">
        <v>480</v>
      </c>
      <c r="G280" s="79">
        <f t="shared" si="24"/>
        <v>10560</v>
      </c>
      <c r="H280" s="222"/>
      <c r="I280" s="471"/>
      <c r="J280" s="78">
        <f t="shared" si="25"/>
        <v>0</v>
      </c>
      <c r="K280" s="78"/>
      <c r="L280" s="460"/>
      <c r="M280" s="509">
        <f t="shared" si="26"/>
        <v>0</v>
      </c>
    </row>
    <row r="281" spans="1:13" ht="25.5">
      <c r="A281" s="120" t="s">
        <v>719</v>
      </c>
      <c r="B281" s="121" t="s">
        <v>780</v>
      </c>
      <c r="C281" s="126" t="s">
        <v>723</v>
      </c>
      <c r="D281" s="122" t="s">
        <v>67</v>
      </c>
      <c r="E281" s="123">
        <v>4</v>
      </c>
      <c r="F281" s="78">
        <v>480</v>
      </c>
      <c r="G281" s="79">
        <f t="shared" si="24"/>
        <v>1920</v>
      </c>
      <c r="H281" s="222"/>
      <c r="I281" s="471"/>
      <c r="J281" s="78">
        <f t="shared" si="25"/>
        <v>0</v>
      </c>
      <c r="K281" s="78"/>
      <c r="L281" s="460"/>
      <c r="M281" s="509">
        <f t="shared" si="26"/>
        <v>0</v>
      </c>
    </row>
    <row r="282" spans="1:13" ht="25.5">
      <c r="A282" s="120" t="s">
        <v>287</v>
      </c>
      <c r="B282" s="121" t="s">
        <v>780</v>
      </c>
      <c r="C282" s="126" t="s">
        <v>279</v>
      </c>
      <c r="D282" s="122" t="s">
        <v>67</v>
      </c>
      <c r="E282" s="123">
        <v>11</v>
      </c>
      <c r="F282" s="78">
        <v>480</v>
      </c>
      <c r="G282" s="79">
        <f t="shared" si="24"/>
        <v>5280</v>
      </c>
      <c r="H282" s="222"/>
      <c r="I282" s="471"/>
      <c r="J282" s="78">
        <f t="shared" si="25"/>
        <v>0</v>
      </c>
      <c r="K282" s="78"/>
      <c r="L282" s="460"/>
      <c r="M282" s="509">
        <f t="shared" si="26"/>
        <v>0</v>
      </c>
    </row>
    <row r="283" spans="1:13" ht="26.25" thickBot="1">
      <c r="A283" s="127" t="s">
        <v>288</v>
      </c>
      <c r="B283" s="128" t="s">
        <v>780</v>
      </c>
      <c r="C283" s="136" t="s">
        <v>280</v>
      </c>
      <c r="D283" s="199" t="s">
        <v>67</v>
      </c>
      <c r="E283" s="198">
        <v>4</v>
      </c>
      <c r="F283" s="82">
        <v>360</v>
      </c>
      <c r="G283" s="83">
        <f t="shared" si="24"/>
        <v>1440</v>
      </c>
      <c r="H283" s="222"/>
      <c r="I283" s="234"/>
      <c r="J283" s="82">
        <f t="shared" si="25"/>
        <v>0</v>
      </c>
      <c r="K283" s="82"/>
      <c r="L283" s="461"/>
      <c r="M283" s="509">
        <f t="shared" si="26"/>
        <v>0</v>
      </c>
    </row>
    <row r="284" spans="1:13" ht="24.95" customHeight="1" thickTop="1" thickBot="1">
      <c r="A284" s="74"/>
      <c r="B284" s="15"/>
      <c r="C284" s="16" t="s">
        <v>292</v>
      </c>
      <c r="D284" s="84"/>
      <c r="E284" s="84"/>
      <c r="F284" s="85"/>
      <c r="G284" s="86">
        <f>SUM(G274:G283)</f>
        <v>105432</v>
      </c>
      <c r="I284" s="573"/>
      <c r="J284" s="84"/>
      <c r="K284" s="85"/>
      <c r="L284" s="85"/>
      <c r="M284" s="227">
        <f>SUM(M274:M283)</f>
        <v>0</v>
      </c>
    </row>
    <row r="285" spans="1:13" ht="18.75" customHeight="1" thickTop="1">
      <c r="A285" s="66"/>
      <c r="B285" s="67"/>
      <c r="C285" s="96" t="s">
        <v>557</v>
      </c>
      <c r="D285" s="88"/>
      <c r="E285" s="88"/>
      <c r="F285" s="89"/>
      <c r="G285" s="90"/>
      <c r="I285" s="575"/>
      <c r="J285" s="88"/>
      <c r="K285" s="89"/>
      <c r="L285" s="462"/>
      <c r="M285" s="90"/>
    </row>
    <row r="286" spans="1:13" ht="26.25" thickBot="1">
      <c r="A286" s="71">
        <v>9</v>
      </c>
      <c r="B286" s="72">
        <v>19</v>
      </c>
      <c r="C286" s="129" t="s">
        <v>558</v>
      </c>
      <c r="D286" s="81" t="s">
        <v>552</v>
      </c>
      <c r="E286" s="81">
        <v>35</v>
      </c>
      <c r="F286" s="82">
        <v>300</v>
      </c>
      <c r="G286" s="83">
        <f>F286*E286</f>
        <v>10500</v>
      </c>
      <c r="I286" s="234"/>
      <c r="J286" s="82">
        <f>K286-I286</f>
        <v>0</v>
      </c>
      <c r="K286" s="82"/>
      <c r="L286" s="461"/>
      <c r="M286" s="509">
        <f>F286*K286*L286</f>
        <v>0</v>
      </c>
    </row>
    <row r="287" spans="1:13" ht="24.95" customHeight="1" thickTop="1" thickBot="1">
      <c r="A287" s="74"/>
      <c r="B287" s="15"/>
      <c r="C287" s="16" t="s">
        <v>559</v>
      </c>
      <c r="D287" s="84"/>
      <c r="E287" s="84"/>
      <c r="F287" s="85"/>
      <c r="G287" s="86">
        <f>SUM(G286)</f>
        <v>10500</v>
      </c>
      <c r="I287" s="573"/>
      <c r="J287" s="84"/>
      <c r="K287" s="85"/>
      <c r="L287" s="85"/>
      <c r="M287" s="227">
        <f>SUM(M286)</f>
        <v>0</v>
      </c>
    </row>
    <row r="288" spans="1:13" ht="18.75" customHeight="1" thickTop="1">
      <c r="A288" s="66"/>
      <c r="B288" s="67"/>
      <c r="C288" s="96" t="s">
        <v>278</v>
      </c>
      <c r="D288" s="88"/>
      <c r="E288" s="88"/>
      <c r="F288" s="89"/>
      <c r="G288" s="90"/>
      <c r="I288" s="575"/>
      <c r="J288" s="88"/>
      <c r="K288" s="89"/>
      <c r="L288" s="462"/>
      <c r="M288" s="90"/>
    </row>
    <row r="289" spans="1:13" ht="51">
      <c r="A289" s="120" t="s">
        <v>536</v>
      </c>
      <c r="B289" s="121" t="s">
        <v>780</v>
      </c>
      <c r="C289" s="97" t="s">
        <v>535</v>
      </c>
      <c r="D289" s="205" t="s">
        <v>319</v>
      </c>
      <c r="E289" s="206">
        <v>1</v>
      </c>
      <c r="F289" s="78">
        <v>14400</v>
      </c>
      <c r="G289" s="79">
        <f>F289*E289</f>
        <v>14400</v>
      </c>
      <c r="I289" s="471"/>
      <c r="J289" s="78">
        <f>K289-I289</f>
        <v>0</v>
      </c>
      <c r="K289" s="78"/>
      <c r="L289" s="460"/>
      <c r="M289" s="509">
        <f>F289*K289*L289</f>
        <v>0</v>
      </c>
    </row>
    <row r="290" spans="1:13" s="224" customFormat="1" ht="51.75" thickBot="1">
      <c r="A290" s="138" t="s">
        <v>537</v>
      </c>
      <c r="B290" s="139" t="s">
        <v>780</v>
      </c>
      <c r="C290" s="544" t="s">
        <v>318</v>
      </c>
      <c r="D290" s="545" t="s">
        <v>523</v>
      </c>
      <c r="E290" s="546">
        <v>29</v>
      </c>
      <c r="F290" s="501">
        <v>180</v>
      </c>
      <c r="G290" s="502">
        <f>F290*E290</f>
        <v>5220</v>
      </c>
      <c r="H290" s="481"/>
      <c r="I290" s="547">
        <v>19</v>
      </c>
      <c r="J290" s="501">
        <f>K290-I290</f>
        <v>0</v>
      </c>
      <c r="K290" s="501">
        <v>19</v>
      </c>
      <c r="L290" s="533">
        <v>0.3</v>
      </c>
      <c r="M290" s="509">
        <f>F290*K290*L290</f>
        <v>1026</v>
      </c>
    </row>
    <row r="291" spans="1:13" ht="24.95" customHeight="1" thickTop="1" thickBot="1">
      <c r="A291" s="74"/>
      <c r="B291" s="15"/>
      <c r="C291" s="16" t="s">
        <v>320</v>
      </c>
      <c r="D291" s="84"/>
      <c r="E291" s="84"/>
      <c r="F291" s="85"/>
      <c r="G291" s="86">
        <f>SUM(G289:G290)</f>
        <v>19620</v>
      </c>
      <c r="I291" s="573"/>
      <c r="J291" s="84"/>
      <c r="K291" s="85"/>
      <c r="L291" s="485"/>
      <c r="M291" s="227">
        <f>SUM(M289:M290)</f>
        <v>1026</v>
      </c>
    </row>
    <row r="292" spans="1:13" ht="18.75" customHeight="1" thickTop="1">
      <c r="A292" s="66"/>
      <c r="B292" s="67"/>
      <c r="C292" s="96" t="s">
        <v>321</v>
      </c>
      <c r="D292" s="88"/>
      <c r="E292" s="88"/>
      <c r="F292" s="89"/>
      <c r="G292" s="90"/>
      <c r="I292" s="575"/>
      <c r="J292" s="88"/>
      <c r="K292" s="89"/>
      <c r="L292" s="462"/>
      <c r="M292" s="90"/>
    </row>
    <row r="293" spans="1:13" s="224" customFormat="1" ht="63.75">
      <c r="A293" s="475">
        <v>11</v>
      </c>
      <c r="B293" s="476"/>
      <c r="C293" s="477" t="s">
        <v>811</v>
      </c>
      <c r="D293" s="478"/>
      <c r="E293" s="478"/>
      <c r="F293" s="479"/>
      <c r="G293" s="480"/>
      <c r="H293" s="481"/>
      <c r="I293" s="518"/>
      <c r="J293" s="478"/>
      <c r="K293" s="479"/>
      <c r="L293" s="526"/>
      <c r="M293" s="480"/>
    </row>
    <row r="294" spans="1:13" s="224" customFormat="1" ht="26.25" thickBot="1">
      <c r="A294" s="138" t="s">
        <v>801</v>
      </c>
      <c r="B294" s="139" t="s">
        <v>780</v>
      </c>
      <c r="C294" s="540" t="s">
        <v>802</v>
      </c>
      <c r="D294" s="541" t="s">
        <v>523</v>
      </c>
      <c r="E294" s="542">
        <v>165</v>
      </c>
      <c r="F294" s="501">
        <v>150</v>
      </c>
      <c r="G294" s="502">
        <f>F294*E294</f>
        <v>24750</v>
      </c>
      <c r="H294" s="481"/>
      <c r="I294" s="547">
        <v>107</v>
      </c>
      <c r="J294" s="501">
        <f>K294-I294</f>
        <v>0</v>
      </c>
      <c r="K294" s="501">
        <v>107</v>
      </c>
      <c r="L294" s="533">
        <v>0.3</v>
      </c>
      <c r="M294" s="509">
        <f>F294*K294*L294</f>
        <v>4815</v>
      </c>
    </row>
    <row r="295" spans="1:13" ht="24.95" customHeight="1" thickTop="1" thickBot="1">
      <c r="A295" s="74"/>
      <c r="B295" s="15"/>
      <c r="C295" s="16" t="s">
        <v>803</v>
      </c>
      <c r="D295" s="84"/>
      <c r="E295" s="84"/>
      <c r="F295" s="85"/>
      <c r="G295" s="86">
        <f>SUM(G294)</f>
        <v>24750</v>
      </c>
      <c r="I295" s="573"/>
      <c r="J295" s="84"/>
      <c r="K295" s="85"/>
      <c r="L295" s="485"/>
      <c r="M295" s="227">
        <f>SUM(M294)</f>
        <v>4815</v>
      </c>
    </row>
    <row r="296" spans="1:13" ht="18.75" customHeight="1" thickTop="1">
      <c r="A296" s="66"/>
      <c r="B296" s="67"/>
      <c r="C296" s="96" t="s">
        <v>804</v>
      </c>
      <c r="D296" s="88"/>
      <c r="E296" s="88"/>
      <c r="F296" s="89"/>
      <c r="G296" s="90"/>
      <c r="I296" s="575"/>
      <c r="J296" s="88"/>
      <c r="K296" s="89"/>
      <c r="L296" s="462"/>
      <c r="M296" s="90"/>
    </row>
    <row r="297" spans="1:13" ht="54.75" customHeight="1" thickBot="1">
      <c r="A297" s="71">
        <v>12</v>
      </c>
      <c r="B297" s="72">
        <v>19</v>
      </c>
      <c r="C297" s="129" t="s">
        <v>885</v>
      </c>
      <c r="D297" s="81" t="s">
        <v>552</v>
      </c>
      <c r="E297" s="81">
        <v>1900</v>
      </c>
      <c r="F297" s="82">
        <v>36</v>
      </c>
      <c r="G297" s="83">
        <f>F297*E297</f>
        <v>68400</v>
      </c>
      <c r="I297" s="234"/>
      <c r="J297" s="82">
        <f>K297-I297</f>
        <v>0</v>
      </c>
      <c r="K297" s="82"/>
      <c r="L297" s="461"/>
      <c r="M297" s="509">
        <f>F297*K297*L297</f>
        <v>0</v>
      </c>
    </row>
    <row r="298" spans="1:13" ht="24.95" customHeight="1" thickTop="1" thickBot="1">
      <c r="A298" s="156"/>
      <c r="B298" s="157"/>
      <c r="C298" s="16" t="s">
        <v>805</v>
      </c>
      <c r="D298" s="84"/>
      <c r="E298" s="84"/>
      <c r="F298" s="85"/>
      <c r="G298" s="86">
        <f>SUM(G297)</f>
        <v>68400</v>
      </c>
      <c r="I298" s="573"/>
      <c r="J298" s="84"/>
      <c r="K298" s="85"/>
      <c r="L298" s="85"/>
      <c r="M298" s="226">
        <f>SUM(M297)</f>
        <v>0</v>
      </c>
    </row>
    <row r="299" spans="1:13" ht="18.75" customHeight="1" thickTop="1">
      <c r="A299" s="66">
        <v>13</v>
      </c>
      <c r="B299" s="67"/>
      <c r="C299" s="96" t="s">
        <v>823</v>
      </c>
      <c r="D299" s="88"/>
      <c r="E299" s="88"/>
      <c r="F299" s="89"/>
      <c r="G299" s="90"/>
      <c r="I299" s="575"/>
      <c r="J299" s="88"/>
      <c r="K299" s="89"/>
      <c r="L299" s="462"/>
      <c r="M299" s="90"/>
    </row>
    <row r="300" spans="1:13" ht="51">
      <c r="A300" s="120" t="s">
        <v>806</v>
      </c>
      <c r="B300" s="121" t="s">
        <v>780</v>
      </c>
      <c r="C300" s="97" t="s">
        <v>807</v>
      </c>
      <c r="D300" s="160" t="s">
        <v>319</v>
      </c>
      <c r="E300" s="123">
        <v>1</v>
      </c>
      <c r="F300" s="78">
        <v>14400</v>
      </c>
      <c r="G300" s="79">
        <f>F300*E300</f>
        <v>14400</v>
      </c>
      <c r="I300" s="471"/>
      <c r="J300" s="78">
        <f>K300-I300</f>
        <v>0</v>
      </c>
      <c r="K300" s="78"/>
      <c r="L300" s="460"/>
      <c r="M300" s="509">
        <f>F300*K300*L300</f>
        <v>0</v>
      </c>
    </row>
    <row r="301" spans="1:13" s="224" customFormat="1" ht="51.75" thickBot="1">
      <c r="A301" s="138" t="s">
        <v>808</v>
      </c>
      <c r="B301" s="139" t="s">
        <v>780</v>
      </c>
      <c r="C301" s="544" t="s">
        <v>809</v>
      </c>
      <c r="D301" s="541" t="s">
        <v>810</v>
      </c>
      <c r="E301" s="542">
        <v>125</v>
      </c>
      <c r="F301" s="501">
        <v>180</v>
      </c>
      <c r="G301" s="502">
        <f>F301*E301</f>
        <v>22500</v>
      </c>
      <c r="H301" s="481"/>
      <c r="I301" s="518">
        <v>92</v>
      </c>
      <c r="J301" s="501">
        <f>K301-I301</f>
        <v>0</v>
      </c>
      <c r="K301" s="479">
        <v>92</v>
      </c>
      <c r="L301" s="533">
        <v>0.8</v>
      </c>
      <c r="M301" s="509">
        <f>F301*K301*L301</f>
        <v>13248</v>
      </c>
    </row>
    <row r="302" spans="1:13" ht="24.95" customHeight="1" thickTop="1" thickBot="1">
      <c r="A302" s="74"/>
      <c r="B302" s="15"/>
      <c r="C302" s="16" t="s">
        <v>824</v>
      </c>
      <c r="D302" s="84"/>
      <c r="E302" s="84"/>
      <c r="F302" s="85"/>
      <c r="G302" s="86">
        <f>SUM(G300:G301)</f>
        <v>36900</v>
      </c>
      <c r="I302" s="573"/>
      <c r="J302" s="84"/>
      <c r="K302" s="85"/>
      <c r="L302" s="485"/>
      <c r="M302" s="227">
        <f>SUM(M300:M301)</f>
        <v>13248</v>
      </c>
    </row>
    <row r="303" spans="1:13" ht="18.75" customHeight="1" thickTop="1">
      <c r="A303" s="66"/>
      <c r="B303" s="67"/>
      <c r="C303" s="96" t="s">
        <v>825</v>
      </c>
      <c r="D303" s="88"/>
      <c r="E303" s="88"/>
      <c r="F303" s="89"/>
      <c r="G303" s="90"/>
      <c r="I303" s="575"/>
      <c r="J303" s="88"/>
      <c r="K303" s="89"/>
      <c r="L303" s="462"/>
      <c r="M303" s="90"/>
    </row>
    <row r="304" spans="1:13" ht="38.25">
      <c r="A304" s="68">
        <v>14</v>
      </c>
      <c r="B304" s="69"/>
      <c r="C304" s="97" t="s">
        <v>833</v>
      </c>
      <c r="D304" s="77"/>
      <c r="E304" s="77"/>
      <c r="F304" s="78"/>
      <c r="G304" s="79"/>
      <c r="I304" s="471"/>
      <c r="J304" s="77"/>
      <c r="K304" s="78"/>
      <c r="L304" s="460"/>
      <c r="M304" s="79"/>
    </row>
    <row r="305" spans="1:13" s="224" customFormat="1" ht="26.25" thickBot="1">
      <c r="A305" s="138" t="s">
        <v>834</v>
      </c>
      <c r="B305" s="139" t="s">
        <v>780</v>
      </c>
      <c r="C305" s="540" t="s">
        <v>835</v>
      </c>
      <c r="D305" s="541" t="s">
        <v>523</v>
      </c>
      <c r="E305" s="542">
        <v>29</v>
      </c>
      <c r="F305" s="501">
        <v>240</v>
      </c>
      <c r="G305" s="502">
        <f>F305*E305</f>
        <v>6960</v>
      </c>
      <c r="H305" s="481"/>
      <c r="I305" s="547">
        <v>19</v>
      </c>
      <c r="J305" s="501">
        <f>K305-I305</f>
        <v>0</v>
      </c>
      <c r="K305" s="501">
        <v>19</v>
      </c>
      <c r="L305" s="533">
        <v>0.8</v>
      </c>
      <c r="M305" s="509">
        <f>F305*K305*L305</f>
        <v>3648</v>
      </c>
    </row>
    <row r="306" spans="1:13" ht="24.95" customHeight="1" thickTop="1" thickBot="1">
      <c r="A306" s="74"/>
      <c r="B306" s="15"/>
      <c r="C306" s="16" t="s">
        <v>836</v>
      </c>
      <c r="D306" s="84"/>
      <c r="E306" s="84"/>
      <c r="F306" s="85"/>
      <c r="G306" s="86">
        <f>SUM(G305)</f>
        <v>6960</v>
      </c>
      <c r="I306" s="573"/>
      <c r="J306" s="84"/>
      <c r="K306" s="85"/>
      <c r="L306" s="485"/>
      <c r="M306" s="227">
        <f>SUM(M305)</f>
        <v>3648</v>
      </c>
    </row>
    <row r="307" spans="1:13" ht="18.75" customHeight="1" thickTop="1">
      <c r="A307" s="66"/>
      <c r="B307" s="67"/>
      <c r="C307" s="96" t="s">
        <v>837</v>
      </c>
      <c r="D307" s="88"/>
      <c r="E307" s="88"/>
      <c r="F307" s="89"/>
      <c r="G307" s="90"/>
      <c r="I307" s="575"/>
      <c r="J307" s="88"/>
      <c r="K307" s="89"/>
      <c r="L307" s="462"/>
      <c r="M307" s="90"/>
    </row>
    <row r="308" spans="1:13" ht="51.75" thickBot="1">
      <c r="A308" s="71">
        <v>15</v>
      </c>
      <c r="B308" s="72">
        <v>19</v>
      </c>
      <c r="C308" s="129" t="s">
        <v>838</v>
      </c>
      <c r="D308" s="199" t="s">
        <v>319</v>
      </c>
      <c r="E308" s="198">
        <v>1</v>
      </c>
      <c r="F308" s="82">
        <v>18000</v>
      </c>
      <c r="G308" s="83">
        <f>F308*E308</f>
        <v>18000</v>
      </c>
      <c r="I308" s="234"/>
      <c r="J308" s="82">
        <f>K308-I308</f>
        <v>0</v>
      </c>
      <c r="K308" s="82"/>
      <c r="L308" s="461"/>
      <c r="M308" s="509">
        <f>F308*K308*L308</f>
        <v>0</v>
      </c>
    </row>
    <row r="309" spans="1:13" ht="24.95" customHeight="1" thickTop="1" thickBot="1">
      <c r="A309" s="74"/>
      <c r="B309" s="15"/>
      <c r="C309" s="16" t="s">
        <v>427</v>
      </c>
      <c r="D309" s="84"/>
      <c r="E309" s="84"/>
      <c r="F309" s="85"/>
      <c r="G309" s="86">
        <f>SUM(G308)</f>
        <v>18000</v>
      </c>
      <c r="I309" s="573"/>
      <c r="J309" s="84"/>
      <c r="K309" s="85"/>
      <c r="L309" s="85"/>
      <c r="M309" s="227">
        <f>SUM(M308)</f>
        <v>0</v>
      </c>
    </row>
    <row r="310" spans="1:13" ht="18.75" customHeight="1" thickTop="1">
      <c r="A310" s="66"/>
      <c r="B310" s="67"/>
      <c r="C310" s="96" t="s">
        <v>428</v>
      </c>
      <c r="D310" s="88"/>
      <c r="E310" s="88"/>
      <c r="F310" s="89"/>
      <c r="G310" s="90"/>
      <c r="I310" s="575"/>
      <c r="J310" s="88"/>
      <c r="K310" s="89"/>
      <c r="L310" s="462"/>
      <c r="M310" s="90"/>
    </row>
    <row r="311" spans="1:13" ht="26.25" thickBot="1">
      <c r="A311" s="112">
        <v>16</v>
      </c>
      <c r="B311" s="113">
        <v>19</v>
      </c>
      <c r="C311" s="133" t="s">
        <v>579</v>
      </c>
      <c r="D311" s="132" t="s">
        <v>319</v>
      </c>
      <c r="E311" s="132">
        <v>1</v>
      </c>
      <c r="F311" s="190">
        <v>30000</v>
      </c>
      <c r="G311" s="188">
        <f>F311*E311</f>
        <v>30000</v>
      </c>
      <c r="I311" s="471"/>
      <c r="J311" s="78">
        <f>K311-I311</f>
        <v>0</v>
      </c>
      <c r="K311" s="78"/>
      <c r="L311" s="460"/>
      <c r="M311" s="509">
        <f>F311*K311*L311</f>
        <v>0</v>
      </c>
    </row>
    <row r="312" spans="1:13" ht="24.95" customHeight="1" thickTop="1" thickBot="1">
      <c r="A312" s="134"/>
      <c r="B312" s="115"/>
      <c r="C312" s="116" t="s">
        <v>580</v>
      </c>
      <c r="D312" s="144"/>
      <c r="E312" s="144"/>
      <c r="F312" s="149"/>
      <c r="G312" s="147">
        <f>SUM(G311)</f>
        <v>30000</v>
      </c>
      <c r="I312" s="485"/>
      <c r="J312" s="144"/>
      <c r="K312" s="149"/>
      <c r="L312" s="149"/>
      <c r="M312" s="227">
        <f>SUM(M311)</f>
        <v>0</v>
      </c>
    </row>
    <row r="313" spans="1:13" ht="9.9499999999999993" customHeight="1" thickTop="1" thickBot="1">
      <c r="A313" s="15"/>
      <c r="B313" s="15"/>
      <c r="C313" s="16"/>
      <c r="D313" s="84"/>
      <c r="E313" s="84"/>
      <c r="F313" s="172"/>
      <c r="G313" s="173"/>
      <c r="I313" s="576"/>
      <c r="J313" s="84"/>
      <c r="K313" s="172"/>
      <c r="L313" s="172"/>
      <c r="M313" s="173"/>
    </row>
    <row r="314" spans="1:13" ht="24.95" customHeight="1" thickTop="1" thickBot="1">
      <c r="A314" s="117"/>
      <c r="B314" s="118"/>
      <c r="C314" s="106" t="s">
        <v>884</v>
      </c>
      <c r="D314" s="191"/>
      <c r="E314" s="191"/>
      <c r="F314" s="192"/>
      <c r="G314" s="193">
        <f>G312+G309+G306+G302+G298+G295+G291+G287+G284+G271+G265+G240+G236+G225+G218+G211</f>
        <v>1303452</v>
      </c>
      <c r="I314" s="581"/>
      <c r="J314" s="191"/>
      <c r="K314" s="192"/>
      <c r="L314" s="192"/>
      <c r="M314" s="230">
        <f>M312+M309+M306+M302+M298+M295+M291+M287+M284+M271+M265+M240+M236+M225+M218+M211</f>
        <v>325144.8</v>
      </c>
    </row>
    <row r="315" spans="1:13" ht="24.95" customHeight="1" thickTop="1">
      <c r="A315" s="17"/>
      <c r="B315" s="17"/>
      <c r="C315" s="18"/>
      <c r="D315" s="209"/>
      <c r="E315" s="209"/>
      <c r="F315" s="210"/>
      <c r="G315" s="210"/>
      <c r="I315" s="583"/>
      <c r="J315" s="209"/>
      <c r="K315" s="210"/>
      <c r="L315" s="210"/>
      <c r="M315" s="210"/>
    </row>
    <row r="316" spans="1:13" ht="9.9499999999999993" customHeight="1" thickBot="1">
      <c r="A316" s="9"/>
      <c r="B316" s="9"/>
      <c r="C316" s="10"/>
      <c r="D316" s="177"/>
      <c r="E316" s="177"/>
      <c r="F316" s="178"/>
      <c r="G316" s="178"/>
      <c r="H316" s="182"/>
      <c r="I316" s="567"/>
      <c r="J316" s="177"/>
      <c r="K316" s="178"/>
      <c r="L316" s="178"/>
      <c r="M316" s="178"/>
    </row>
    <row r="317" spans="1:13" ht="40.5" customHeight="1" thickTop="1" thickBot="1">
      <c r="A317" s="94"/>
      <c r="B317" s="144"/>
      <c r="C317" s="145" t="s">
        <v>236</v>
      </c>
      <c r="D317" s="144"/>
      <c r="E317" s="144"/>
      <c r="F317" s="146"/>
      <c r="G317" s="147">
        <f>G314+G199+G129+G91</f>
        <v>6757327.75</v>
      </c>
      <c r="I317" s="587"/>
      <c r="J317" s="144"/>
      <c r="K317" s="146"/>
      <c r="L317" s="146"/>
      <c r="M317" s="232">
        <f>M314+M199+M129+M91</f>
        <v>1359659.3625</v>
      </c>
    </row>
    <row r="318" spans="1:13" ht="13.5" thickTop="1">
      <c r="A318" s="5"/>
      <c r="B318" s="5"/>
      <c r="C318" s="1"/>
      <c r="D318" s="211"/>
      <c r="F318" s="212"/>
      <c r="G318" s="212"/>
    </row>
    <row r="319" spans="1:13">
      <c r="A319" s="5"/>
      <c r="B319" s="5"/>
      <c r="C319" s="1"/>
      <c r="D319" s="211"/>
      <c r="F319" s="212"/>
      <c r="G319" s="212"/>
    </row>
    <row r="320" spans="1:13">
      <c r="A320" s="5"/>
      <c r="B320" s="5"/>
      <c r="C320" s="1"/>
      <c r="D320" s="211"/>
      <c r="F320" s="212"/>
      <c r="G320" s="212"/>
    </row>
    <row r="321" spans="1:19">
      <c r="A321" s="5"/>
      <c r="B321" s="5"/>
      <c r="C321" s="1"/>
      <c r="D321" s="211"/>
      <c r="F321" s="212"/>
      <c r="G321" s="212"/>
    </row>
    <row r="322" spans="1:19">
      <c r="A322" s="5"/>
      <c r="B322" s="5"/>
      <c r="C322" s="1"/>
      <c r="D322" s="211"/>
      <c r="F322" s="212"/>
      <c r="G322" s="212"/>
    </row>
    <row r="323" spans="1:19">
      <c r="A323" s="5"/>
      <c r="B323" s="5"/>
      <c r="C323" s="1"/>
      <c r="D323" s="211"/>
      <c r="F323" s="212"/>
      <c r="G323" s="212"/>
    </row>
    <row r="324" spans="1:19">
      <c r="A324" s="5"/>
      <c r="B324" s="5"/>
      <c r="C324" s="1"/>
      <c r="D324" s="211"/>
      <c r="F324" s="212"/>
      <c r="G324" s="212"/>
    </row>
    <row r="325" spans="1:19">
      <c r="A325" s="5"/>
      <c r="B325" s="5"/>
      <c r="C325" s="1"/>
      <c r="D325" s="211"/>
      <c r="F325" s="212"/>
      <c r="G325" s="212"/>
    </row>
    <row r="326" spans="1:19">
      <c r="A326" s="5"/>
      <c r="B326" s="5"/>
      <c r="C326" s="1"/>
      <c r="D326" s="211"/>
      <c r="F326" s="212"/>
      <c r="G326" s="212"/>
      <c r="O326" s="36"/>
      <c r="P326" s="25"/>
      <c r="Q326" s="24"/>
      <c r="R326" s="24"/>
      <c r="S326" s="24"/>
    </row>
    <row r="327" spans="1:19">
      <c r="A327" s="5"/>
      <c r="B327" s="5"/>
      <c r="C327" s="1"/>
      <c r="D327" s="211"/>
      <c r="F327" s="212"/>
      <c r="G327" s="212"/>
      <c r="O327" s="36"/>
      <c r="P327" s="25"/>
      <c r="Q327" s="24"/>
      <c r="R327" s="24"/>
      <c r="S327" s="24"/>
    </row>
    <row r="328" spans="1:19">
      <c r="A328" s="5"/>
      <c r="B328" s="5"/>
      <c r="C328" s="1"/>
      <c r="D328" s="211"/>
      <c r="F328" s="212"/>
      <c r="G328" s="212"/>
      <c r="O328" s="22" t="s">
        <v>661</v>
      </c>
      <c r="P328" s="22" t="s">
        <v>108</v>
      </c>
      <c r="Q328" s="22"/>
      <c r="R328" s="23"/>
      <c r="S328" s="24"/>
    </row>
    <row r="329" spans="1:19">
      <c r="A329" s="5"/>
      <c r="B329" s="5"/>
      <c r="C329" s="1"/>
      <c r="D329" s="211"/>
      <c r="F329" s="212"/>
      <c r="G329" s="212"/>
      <c r="O329" s="22" t="s">
        <v>663</v>
      </c>
      <c r="P329" s="32" t="str">
        <f>C3</f>
        <v>(10 ) جاري</v>
      </c>
      <c r="Q329" s="22"/>
      <c r="R329" s="859" t="s">
        <v>462</v>
      </c>
      <c r="S329" s="859"/>
    </row>
    <row r="330" spans="1:19" ht="15.75">
      <c r="A330" s="5"/>
      <c r="B330" s="5"/>
      <c r="C330" s="1"/>
      <c r="D330" s="211"/>
      <c r="F330" s="212"/>
      <c r="G330" s="212"/>
      <c r="O330" s="33" t="s">
        <v>678</v>
      </c>
      <c r="P330" s="34">
        <f>C4</f>
        <v>39973</v>
      </c>
      <c r="Q330" s="25"/>
      <c r="R330" s="25"/>
      <c r="S330" s="24"/>
    </row>
    <row r="331" spans="1:19">
      <c r="A331" s="5"/>
      <c r="B331" s="5"/>
      <c r="C331" s="1"/>
      <c r="D331" s="211"/>
      <c r="F331" s="212"/>
      <c r="G331" s="212"/>
      <c r="O331" s="20"/>
      <c r="P331" s="27"/>
      <c r="Q331" s="35"/>
      <c r="R331" s="35"/>
      <c r="S331" s="35"/>
    </row>
    <row r="332" spans="1:19">
      <c r="A332" s="5"/>
      <c r="B332" s="5"/>
      <c r="C332" s="1"/>
      <c r="D332" s="211"/>
      <c r="F332" s="212"/>
      <c r="G332" s="212"/>
      <c r="O332" s="22"/>
      <c r="P332" s="22"/>
      <c r="Q332" s="22"/>
      <c r="R332" s="23"/>
      <c r="S332" s="24"/>
    </row>
    <row r="333" spans="1:19" ht="20.25">
      <c r="A333" s="5"/>
      <c r="B333" s="5"/>
      <c r="C333" s="1"/>
      <c r="D333" s="211"/>
      <c r="F333" s="212"/>
      <c r="G333" s="212"/>
      <c r="O333" s="846" t="s">
        <v>679</v>
      </c>
      <c r="P333" s="846"/>
      <c r="Q333" s="846"/>
      <c r="R333" s="846"/>
      <c r="S333" s="846"/>
    </row>
    <row r="334" spans="1:19" ht="13.5" thickBot="1">
      <c r="A334" s="5"/>
      <c r="B334" s="5"/>
      <c r="C334" s="1"/>
      <c r="D334" s="211"/>
      <c r="F334" s="212"/>
      <c r="G334" s="212"/>
      <c r="O334" s="36"/>
      <c r="P334" s="25"/>
      <c r="Q334" s="24"/>
      <c r="R334" s="24"/>
      <c r="S334" s="24"/>
    </row>
    <row r="335" spans="1:19" ht="24.75" customHeight="1" thickTop="1">
      <c r="A335" s="5"/>
      <c r="B335" s="5"/>
      <c r="C335" s="1"/>
      <c r="D335" s="211"/>
      <c r="F335" s="212"/>
      <c r="G335" s="212"/>
      <c r="O335" s="37" t="s">
        <v>247</v>
      </c>
      <c r="P335" s="38" t="s">
        <v>680</v>
      </c>
      <c r="Q335" s="39" t="s">
        <v>669</v>
      </c>
      <c r="R335" s="39" t="s">
        <v>681</v>
      </c>
      <c r="S335" s="40" t="s">
        <v>244</v>
      </c>
    </row>
    <row r="336" spans="1:19" ht="22.5" customHeight="1">
      <c r="A336" s="5"/>
      <c r="B336" s="5"/>
      <c r="C336" s="1"/>
      <c r="D336" s="211"/>
      <c r="F336" s="212"/>
      <c r="G336" s="212"/>
      <c r="O336" s="41">
        <v>1</v>
      </c>
      <c r="P336" s="42" t="s">
        <v>682</v>
      </c>
      <c r="Q336" s="43">
        <v>853824.4</v>
      </c>
      <c r="R336" s="364">
        <f>S336-Q336</f>
        <v>38272.402499999967</v>
      </c>
      <c r="S336" s="365">
        <f>M91</f>
        <v>892096.80249999999</v>
      </c>
    </row>
    <row r="337" spans="1:22" ht="22.5" customHeight="1">
      <c r="A337" s="5"/>
      <c r="B337" s="5"/>
      <c r="C337" s="1"/>
      <c r="D337" s="211"/>
      <c r="F337" s="212"/>
      <c r="G337" s="212"/>
      <c r="O337" s="41">
        <v>2</v>
      </c>
      <c r="P337" s="42" t="s">
        <v>843</v>
      </c>
      <c r="Q337" s="43">
        <v>0</v>
      </c>
      <c r="R337" s="364">
        <f>S337-Q337</f>
        <v>5262.4</v>
      </c>
      <c r="S337" s="365">
        <f>M129</f>
        <v>5262.4</v>
      </c>
    </row>
    <row r="338" spans="1:22" ht="21" customHeight="1">
      <c r="A338" s="5"/>
      <c r="B338" s="5"/>
      <c r="C338" s="1"/>
      <c r="D338" s="211"/>
      <c r="F338" s="212"/>
      <c r="G338" s="212"/>
      <c r="O338" s="41">
        <v>3</v>
      </c>
      <c r="P338" s="42" t="s">
        <v>683</v>
      </c>
      <c r="Q338" s="43">
        <v>137155.35999999999</v>
      </c>
      <c r="R338" s="43">
        <f>S338-Q338</f>
        <v>0</v>
      </c>
      <c r="S338" s="44">
        <f>M199</f>
        <v>137155.35999999999</v>
      </c>
    </row>
    <row r="339" spans="1:22" ht="18" customHeight="1">
      <c r="A339" s="5"/>
      <c r="B339" s="5"/>
      <c r="C339" s="1"/>
      <c r="D339" s="211"/>
      <c r="F339" s="212"/>
      <c r="G339" s="212"/>
      <c r="O339" s="41">
        <v>4</v>
      </c>
      <c r="P339" s="42" t="s">
        <v>684</v>
      </c>
      <c r="Q339" s="43">
        <v>204388.8</v>
      </c>
      <c r="R339" s="43">
        <f>S339-Q339</f>
        <v>120756</v>
      </c>
      <c r="S339" s="44">
        <f>M314</f>
        <v>325144.8</v>
      </c>
      <c r="V339" s="548"/>
    </row>
    <row r="340" spans="1:22" ht="23.25" customHeight="1">
      <c r="A340" s="5"/>
      <c r="B340" s="5"/>
      <c r="C340" s="1"/>
      <c r="D340" s="211"/>
      <c r="F340" s="212"/>
      <c r="G340" s="212"/>
      <c r="O340" s="41"/>
      <c r="P340" s="42"/>
      <c r="Q340" s="43"/>
      <c r="R340" s="43"/>
      <c r="S340" s="44"/>
    </row>
    <row r="341" spans="1:22" ht="15.75">
      <c r="A341" s="5"/>
      <c r="B341" s="5"/>
      <c r="C341" s="1"/>
      <c r="D341" s="211"/>
      <c r="F341" s="212"/>
      <c r="G341" s="212"/>
      <c r="O341" s="41"/>
      <c r="P341" s="42"/>
      <c r="Q341" s="43"/>
      <c r="R341" s="43"/>
      <c r="S341" s="44"/>
    </row>
    <row r="342" spans="1:22" ht="27.75" customHeight="1" thickBot="1">
      <c r="A342" s="5"/>
      <c r="B342" s="5"/>
      <c r="C342" s="1"/>
      <c r="D342" s="211"/>
      <c r="F342" s="212"/>
      <c r="G342" s="212"/>
      <c r="O342" s="857" t="s">
        <v>687</v>
      </c>
      <c r="P342" s="858"/>
      <c r="Q342" s="362">
        <f>SUM(Q336:Q341)</f>
        <v>1195368.56</v>
      </c>
      <c r="R342" s="362">
        <f>SUM(R336:R341)</f>
        <v>164290.80249999996</v>
      </c>
      <c r="S342" s="363">
        <f>SUM(S336:S341)</f>
        <v>1359659.3625</v>
      </c>
    </row>
    <row r="343" spans="1:22" ht="13.5" thickTop="1">
      <c r="A343" s="5"/>
      <c r="B343" s="5"/>
      <c r="C343" s="1"/>
      <c r="D343" s="211"/>
      <c r="F343" s="212"/>
      <c r="G343" s="212"/>
      <c r="O343" s="36"/>
      <c r="P343" s="25"/>
      <c r="Q343" s="24"/>
      <c r="R343" s="24"/>
      <c r="S343" s="24"/>
    </row>
    <row r="344" spans="1:22">
      <c r="A344" s="5"/>
      <c r="B344" s="5"/>
      <c r="C344" s="1"/>
      <c r="D344" s="211"/>
      <c r="F344" s="212"/>
      <c r="G344" s="212"/>
      <c r="O344" s="36"/>
      <c r="P344" s="25"/>
      <c r="Q344" s="24"/>
      <c r="R344" s="24"/>
      <c r="S344" s="24"/>
    </row>
    <row r="345" spans="1:22" ht="15.75">
      <c r="A345" s="5"/>
      <c r="B345" s="5"/>
      <c r="C345" s="1"/>
      <c r="D345" s="211"/>
      <c r="F345" s="212"/>
      <c r="G345" s="212"/>
      <c r="O345" s="36"/>
      <c r="P345" s="293"/>
      <c r="Q345" s="295"/>
      <c r="R345" s="24"/>
      <c r="S345" s="295"/>
    </row>
    <row r="346" spans="1:22" ht="15.75">
      <c r="A346" s="5"/>
      <c r="B346" s="5"/>
      <c r="C346" s="1"/>
      <c r="D346" s="211"/>
      <c r="F346" s="212"/>
      <c r="G346" s="212"/>
      <c r="O346" s="36"/>
      <c r="P346" s="294"/>
      <c r="Q346" s="24"/>
      <c r="R346" s="24"/>
      <c r="S346" s="295"/>
    </row>
    <row r="347" spans="1:22" ht="15.75">
      <c r="A347" s="5"/>
      <c r="B347" s="5"/>
      <c r="C347" s="1"/>
      <c r="D347" s="211"/>
      <c r="F347" s="212"/>
      <c r="G347" s="212"/>
      <c r="O347" s="36"/>
      <c r="P347" s="294"/>
      <c r="Q347" s="24"/>
      <c r="R347" s="24"/>
      <c r="S347" s="47"/>
    </row>
    <row r="348" spans="1:22" ht="15.75">
      <c r="A348" s="5"/>
      <c r="B348" s="5"/>
      <c r="C348" s="1"/>
      <c r="D348" s="211"/>
      <c r="F348" s="212"/>
      <c r="G348" s="212"/>
      <c r="O348" s="36"/>
      <c r="P348" s="294"/>
      <c r="Q348" s="24"/>
      <c r="R348" s="24"/>
      <c r="S348" s="47"/>
    </row>
    <row r="349" spans="1:22" ht="15.75">
      <c r="A349" s="5"/>
      <c r="B349" s="5"/>
      <c r="C349" s="1"/>
      <c r="D349" s="211"/>
      <c r="F349" s="212"/>
      <c r="G349" s="212"/>
      <c r="O349" s="36"/>
      <c r="P349" s="294"/>
      <c r="Q349" s="24"/>
      <c r="R349" s="24"/>
      <c r="S349" s="47"/>
    </row>
    <row r="350" spans="1:22" ht="15.75">
      <c r="A350" s="5"/>
      <c r="B350" s="5"/>
      <c r="C350" s="1"/>
      <c r="D350" s="211"/>
      <c r="F350" s="212"/>
      <c r="G350" s="212"/>
      <c r="P350" s="294"/>
      <c r="Q350" s="24"/>
      <c r="R350" s="24"/>
      <c r="S350" s="47"/>
    </row>
    <row r="351" spans="1:22" ht="15.75">
      <c r="A351" s="5"/>
      <c r="B351" s="5"/>
      <c r="C351" s="1"/>
      <c r="D351" s="211"/>
      <c r="F351" s="212"/>
      <c r="G351" s="212"/>
      <c r="P351" s="294"/>
      <c r="Q351" s="24"/>
      <c r="R351" s="24"/>
      <c r="S351" s="47"/>
    </row>
    <row r="352" spans="1:22" ht="15.75">
      <c r="A352" s="5"/>
      <c r="B352" s="5"/>
      <c r="C352" s="1"/>
      <c r="D352" s="211"/>
      <c r="F352" s="212"/>
      <c r="G352" s="212"/>
      <c r="P352" s="294"/>
      <c r="Q352" s="24"/>
      <c r="R352" s="24"/>
      <c r="S352" s="24"/>
    </row>
    <row r="353" spans="1:7">
      <c r="A353" s="5"/>
      <c r="B353" s="5"/>
      <c r="C353" s="1"/>
      <c r="D353" s="211"/>
      <c r="F353" s="212"/>
      <c r="G353" s="212"/>
    </row>
    <row r="354" spans="1:7">
      <c r="A354" s="5"/>
      <c r="B354" s="5"/>
      <c r="C354" s="1"/>
      <c r="D354" s="211"/>
      <c r="F354" s="212"/>
      <c r="G354" s="212"/>
    </row>
    <row r="355" spans="1:7">
      <c r="A355" s="5"/>
      <c r="B355" s="5"/>
      <c r="C355" s="1"/>
      <c r="D355" s="211"/>
      <c r="F355" s="212"/>
      <c r="G355" s="212"/>
    </row>
    <row r="356" spans="1:7">
      <c r="A356" s="5"/>
      <c r="B356" s="5"/>
      <c r="C356" s="1"/>
      <c r="D356" s="211"/>
      <c r="F356" s="212"/>
      <c r="G356" s="212"/>
    </row>
    <row r="357" spans="1:7">
      <c r="A357" s="5"/>
      <c r="B357" s="5"/>
      <c r="C357" s="1"/>
      <c r="D357" s="211"/>
      <c r="F357" s="212"/>
      <c r="G357" s="212"/>
    </row>
    <row r="358" spans="1:7">
      <c r="A358" s="5"/>
      <c r="B358" s="5"/>
      <c r="C358" s="1"/>
      <c r="D358" s="211"/>
      <c r="F358" s="212"/>
      <c r="G358" s="212"/>
    </row>
    <row r="359" spans="1:7">
      <c r="A359" s="5"/>
      <c r="B359" s="5"/>
      <c r="C359" s="1"/>
      <c r="D359" s="211"/>
      <c r="F359" s="212"/>
      <c r="G359" s="212"/>
    </row>
    <row r="360" spans="1:7">
      <c r="A360" s="5"/>
      <c r="B360" s="5"/>
      <c r="C360" s="1"/>
      <c r="D360" s="211"/>
      <c r="F360" s="212"/>
      <c r="G360" s="212"/>
    </row>
    <row r="361" spans="1:7">
      <c r="A361" s="5"/>
      <c r="B361" s="5"/>
      <c r="C361" s="1"/>
      <c r="D361" s="211"/>
      <c r="F361" s="212"/>
      <c r="G361" s="212"/>
    </row>
    <row r="362" spans="1:7">
      <c r="A362" s="5"/>
      <c r="B362" s="5"/>
      <c r="C362" s="1"/>
      <c r="D362" s="211"/>
      <c r="F362" s="212"/>
      <c r="G362" s="212"/>
    </row>
    <row r="363" spans="1:7">
      <c r="A363" s="5"/>
      <c r="B363" s="5"/>
      <c r="C363" s="1"/>
      <c r="D363" s="211"/>
      <c r="F363" s="212"/>
      <c r="G363" s="212"/>
    </row>
    <row r="364" spans="1:7">
      <c r="A364" s="5"/>
      <c r="B364" s="5"/>
      <c r="C364" s="1"/>
      <c r="D364" s="211"/>
      <c r="F364" s="212"/>
      <c r="G364" s="212"/>
    </row>
    <row r="365" spans="1:7">
      <c r="A365" s="5"/>
      <c r="B365" s="5"/>
      <c r="C365" s="1"/>
      <c r="D365" s="211"/>
      <c r="F365" s="212"/>
      <c r="G365" s="212"/>
    </row>
    <row r="366" spans="1:7">
      <c r="A366" s="5"/>
      <c r="B366" s="5"/>
      <c r="C366" s="1"/>
      <c r="D366" s="211"/>
      <c r="F366" s="212"/>
      <c r="G366" s="212"/>
    </row>
    <row r="367" spans="1:7">
      <c r="A367" s="5"/>
      <c r="B367" s="5"/>
      <c r="C367" s="1"/>
      <c r="D367" s="211"/>
      <c r="F367" s="212"/>
      <c r="G367" s="212"/>
    </row>
    <row r="368" spans="1:7">
      <c r="A368" s="5"/>
      <c r="B368" s="5"/>
      <c r="C368" s="1"/>
      <c r="D368" s="211"/>
      <c r="F368" s="212"/>
      <c r="G368" s="212"/>
    </row>
    <row r="369" spans="1:7">
      <c r="A369" s="5"/>
      <c r="B369" s="5"/>
      <c r="C369" s="1"/>
      <c r="D369" s="211"/>
      <c r="F369" s="212"/>
      <c r="G369" s="212"/>
    </row>
    <row r="370" spans="1:7">
      <c r="A370" s="5"/>
      <c r="B370" s="5"/>
      <c r="C370" s="1"/>
      <c r="D370" s="211"/>
      <c r="F370" s="212"/>
      <c r="G370" s="212"/>
    </row>
    <row r="371" spans="1:7">
      <c r="A371" s="5"/>
      <c r="B371" s="5"/>
      <c r="C371" s="1"/>
      <c r="D371" s="211"/>
      <c r="F371" s="212"/>
      <c r="G371" s="212"/>
    </row>
    <row r="372" spans="1:7">
      <c r="A372" s="5"/>
      <c r="B372" s="5"/>
      <c r="C372" s="1"/>
      <c r="D372" s="211"/>
      <c r="F372" s="212"/>
      <c r="G372" s="212"/>
    </row>
    <row r="373" spans="1:7">
      <c r="A373" s="5"/>
      <c r="B373" s="5"/>
      <c r="C373" s="1"/>
      <c r="D373" s="211"/>
      <c r="F373" s="212"/>
      <c r="G373" s="212"/>
    </row>
    <row r="374" spans="1:7">
      <c r="A374" s="5"/>
      <c r="B374" s="5"/>
      <c r="C374" s="1"/>
      <c r="D374" s="211"/>
      <c r="F374" s="212"/>
      <c r="G374" s="212"/>
    </row>
    <row r="375" spans="1:7">
      <c r="A375" s="5"/>
      <c r="B375" s="5"/>
      <c r="C375" s="1"/>
      <c r="D375" s="211"/>
      <c r="F375" s="212"/>
      <c r="G375" s="212"/>
    </row>
    <row r="376" spans="1:7">
      <c r="A376" s="5"/>
      <c r="B376" s="5"/>
      <c r="C376" s="1"/>
      <c r="D376" s="211"/>
      <c r="F376" s="212"/>
      <c r="G376" s="212"/>
    </row>
    <row r="377" spans="1:7">
      <c r="A377" s="5"/>
      <c r="B377" s="5"/>
      <c r="C377" s="1"/>
      <c r="D377" s="211"/>
      <c r="F377" s="212"/>
      <c r="G377" s="212"/>
    </row>
    <row r="378" spans="1:7">
      <c r="A378" s="5"/>
      <c r="B378" s="5"/>
      <c r="C378" s="1"/>
      <c r="D378" s="211"/>
      <c r="F378" s="212"/>
      <c r="G378" s="212"/>
    </row>
    <row r="379" spans="1:7">
      <c r="A379" s="5"/>
      <c r="B379" s="5"/>
      <c r="C379" s="1"/>
      <c r="D379" s="211"/>
      <c r="F379" s="212"/>
      <c r="G379" s="212"/>
    </row>
    <row r="380" spans="1:7">
      <c r="A380" s="5"/>
      <c r="B380" s="5"/>
      <c r="C380" s="1"/>
      <c r="D380" s="211"/>
      <c r="F380" s="212"/>
      <c r="G380" s="212"/>
    </row>
    <row r="381" spans="1:7">
      <c r="A381" s="5"/>
      <c r="B381" s="5"/>
      <c r="C381" s="1"/>
      <c r="D381" s="211"/>
      <c r="F381" s="212"/>
      <c r="G381" s="212"/>
    </row>
    <row r="382" spans="1:7">
      <c r="A382" s="5"/>
      <c r="B382" s="5"/>
      <c r="C382" s="1"/>
      <c r="D382" s="211"/>
      <c r="F382" s="212"/>
      <c r="G382" s="212"/>
    </row>
    <row r="383" spans="1:7">
      <c r="A383" s="5"/>
      <c r="B383" s="5"/>
      <c r="C383" s="1"/>
      <c r="D383" s="211"/>
      <c r="F383" s="212"/>
      <c r="G383" s="212"/>
    </row>
    <row r="384" spans="1:7">
      <c r="A384" s="5"/>
      <c r="B384" s="5"/>
      <c r="C384" s="1"/>
      <c r="D384" s="211"/>
      <c r="F384" s="212"/>
      <c r="G384" s="212"/>
    </row>
    <row r="385" spans="1:7">
      <c r="A385" s="5"/>
      <c r="B385" s="5"/>
      <c r="C385" s="1"/>
      <c r="D385" s="211"/>
      <c r="F385" s="212"/>
      <c r="G385" s="212"/>
    </row>
    <row r="386" spans="1:7">
      <c r="A386" s="5"/>
      <c r="B386" s="5"/>
      <c r="C386" s="1"/>
      <c r="D386" s="211"/>
      <c r="F386" s="212"/>
      <c r="G386" s="212"/>
    </row>
    <row r="387" spans="1:7">
      <c r="A387" s="5"/>
      <c r="B387" s="5"/>
      <c r="C387" s="1"/>
      <c r="D387" s="211"/>
      <c r="F387" s="212"/>
      <c r="G387" s="212"/>
    </row>
    <row r="388" spans="1:7">
      <c r="A388" s="5"/>
      <c r="B388" s="5"/>
      <c r="C388" s="1"/>
      <c r="D388" s="211"/>
      <c r="F388" s="212"/>
      <c r="G388" s="212"/>
    </row>
    <row r="389" spans="1:7">
      <c r="A389" s="5"/>
      <c r="B389" s="5"/>
      <c r="C389" s="1"/>
      <c r="D389" s="211"/>
      <c r="F389" s="212"/>
      <c r="G389" s="212"/>
    </row>
    <row r="390" spans="1:7">
      <c r="A390" s="5"/>
      <c r="B390" s="5"/>
      <c r="C390" s="1"/>
      <c r="D390" s="211"/>
      <c r="F390" s="212"/>
      <c r="G390" s="212"/>
    </row>
    <row r="391" spans="1:7">
      <c r="A391" s="5"/>
      <c r="B391" s="5"/>
      <c r="C391" s="1"/>
      <c r="D391" s="211"/>
      <c r="F391" s="212"/>
      <c r="G391" s="212"/>
    </row>
    <row r="392" spans="1:7">
      <c r="A392" s="5"/>
      <c r="B392" s="5"/>
      <c r="D392" s="211"/>
      <c r="F392" s="212"/>
      <c r="G392" s="212"/>
    </row>
    <row r="393" spans="1:7">
      <c r="A393" s="5"/>
      <c r="B393" s="5"/>
      <c r="D393" s="211"/>
      <c r="F393" s="212"/>
      <c r="G393" s="212"/>
    </row>
    <row r="394" spans="1:7">
      <c r="A394" s="5"/>
      <c r="B394" s="5"/>
      <c r="D394" s="211"/>
      <c r="F394" s="212"/>
      <c r="G394" s="212"/>
    </row>
    <row r="395" spans="1:7">
      <c r="A395" s="5"/>
      <c r="B395" s="5"/>
      <c r="D395" s="211"/>
      <c r="F395" s="212"/>
      <c r="G395" s="212"/>
    </row>
    <row r="396" spans="1:7">
      <c r="A396" s="5"/>
      <c r="B396" s="5"/>
      <c r="D396" s="211"/>
      <c r="F396" s="212"/>
      <c r="G396" s="212"/>
    </row>
    <row r="397" spans="1:7">
      <c r="A397" s="5"/>
      <c r="B397" s="5"/>
      <c r="D397" s="211"/>
      <c r="F397" s="212"/>
      <c r="G397" s="212"/>
    </row>
    <row r="398" spans="1:7">
      <c r="A398" s="5"/>
      <c r="B398" s="5"/>
      <c r="D398" s="211"/>
      <c r="F398" s="212"/>
      <c r="G398" s="212"/>
    </row>
    <row r="399" spans="1:7">
      <c r="A399" s="5"/>
      <c r="B399" s="5"/>
      <c r="D399" s="211"/>
      <c r="F399" s="212"/>
      <c r="G399" s="212"/>
    </row>
    <row r="400" spans="1:7">
      <c r="A400" s="5"/>
      <c r="B400" s="5"/>
      <c r="D400" s="211"/>
      <c r="F400" s="212"/>
      <c r="G400" s="212"/>
    </row>
    <row r="401" spans="1:7">
      <c r="A401" s="5"/>
      <c r="B401" s="5"/>
      <c r="D401" s="211"/>
      <c r="F401" s="212"/>
      <c r="G401" s="212"/>
    </row>
    <row r="402" spans="1:7">
      <c r="A402" s="5"/>
      <c r="B402" s="5"/>
      <c r="D402" s="211"/>
      <c r="F402" s="212"/>
      <c r="G402" s="212"/>
    </row>
    <row r="403" spans="1:7">
      <c r="A403" s="5"/>
      <c r="B403" s="5"/>
      <c r="D403" s="211"/>
      <c r="F403" s="212"/>
      <c r="G403" s="212"/>
    </row>
    <row r="404" spans="1:7">
      <c r="A404" s="4"/>
      <c r="B404" s="4"/>
      <c r="D404" s="211"/>
      <c r="F404" s="212"/>
      <c r="G404" s="212"/>
    </row>
    <row r="405" spans="1:7">
      <c r="A405" s="4"/>
      <c r="B405" s="4"/>
      <c r="D405" s="211"/>
      <c r="F405" s="212"/>
      <c r="G405" s="212"/>
    </row>
    <row r="406" spans="1:7">
      <c r="A406" s="4"/>
      <c r="B406" s="4"/>
      <c r="D406" s="211"/>
      <c r="F406" s="212"/>
      <c r="G406" s="212"/>
    </row>
    <row r="407" spans="1:7">
      <c r="A407" s="4"/>
      <c r="B407" s="4"/>
      <c r="D407" s="211"/>
      <c r="F407" s="212"/>
      <c r="G407" s="212"/>
    </row>
    <row r="408" spans="1:7">
      <c r="A408" s="4"/>
      <c r="B408" s="4"/>
      <c r="D408" s="211"/>
      <c r="F408" s="212"/>
      <c r="G408" s="212"/>
    </row>
    <row r="409" spans="1:7">
      <c r="A409" s="4"/>
      <c r="B409" s="4"/>
      <c r="D409" s="211"/>
      <c r="F409" s="212"/>
      <c r="G409" s="212"/>
    </row>
    <row r="410" spans="1:7">
      <c r="A410" s="4"/>
      <c r="B410" s="4"/>
      <c r="D410" s="211"/>
      <c r="F410" s="212"/>
      <c r="G410" s="212"/>
    </row>
    <row r="411" spans="1:7">
      <c r="A411" s="4"/>
      <c r="B411" s="4"/>
      <c r="D411" s="211"/>
      <c r="F411" s="212"/>
      <c r="G411" s="212"/>
    </row>
    <row r="412" spans="1:7">
      <c r="A412" s="4"/>
      <c r="B412" s="4"/>
      <c r="D412" s="211"/>
      <c r="F412" s="212"/>
      <c r="G412" s="212"/>
    </row>
    <row r="413" spans="1:7">
      <c r="A413" s="4"/>
      <c r="B413" s="4"/>
      <c r="D413" s="211"/>
      <c r="F413" s="212"/>
      <c r="G413" s="212"/>
    </row>
    <row r="414" spans="1:7">
      <c r="A414" s="4"/>
      <c r="B414" s="4"/>
      <c r="D414" s="211"/>
      <c r="F414" s="212"/>
      <c r="G414" s="212"/>
    </row>
    <row r="415" spans="1:7">
      <c r="A415" s="4"/>
      <c r="B415" s="4"/>
      <c r="D415" s="211"/>
      <c r="F415" s="212"/>
      <c r="G415" s="212"/>
    </row>
    <row r="416" spans="1:7">
      <c r="A416" s="4"/>
      <c r="B416" s="4"/>
      <c r="D416" s="211"/>
      <c r="F416" s="212"/>
      <c r="G416" s="212"/>
    </row>
    <row r="417" spans="1:7">
      <c r="A417" s="4"/>
      <c r="B417" s="4"/>
      <c r="D417" s="211"/>
      <c r="F417" s="212"/>
      <c r="G417" s="212"/>
    </row>
    <row r="418" spans="1:7">
      <c r="A418" s="4"/>
      <c r="B418" s="4"/>
      <c r="D418" s="211"/>
      <c r="F418" s="212"/>
      <c r="G418" s="212"/>
    </row>
    <row r="419" spans="1:7">
      <c r="A419" s="4"/>
      <c r="B419" s="4"/>
      <c r="D419" s="211"/>
      <c r="F419" s="212"/>
      <c r="G419" s="212"/>
    </row>
    <row r="420" spans="1:7">
      <c r="A420" s="4"/>
      <c r="B420" s="4"/>
      <c r="D420" s="211"/>
      <c r="F420" s="212"/>
      <c r="G420" s="212"/>
    </row>
    <row r="421" spans="1:7">
      <c r="A421" s="4"/>
      <c r="B421" s="4"/>
      <c r="D421" s="211"/>
      <c r="F421" s="212"/>
      <c r="G421" s="212"/>
    </row>
    <row r="422" spans="1:7">
      <c r="A422" s="4"/>
      <c r="B422" s="4"/>
      <c r="D422" s="211"/>
      <c r="F422" s="212"/>
      <c r="G422" s="212"/>
    </row>
    <row r="423" spans="1:7">
      <c r="A423" s="4"/>
      <c r="B423" s="4"/>
      <c r="D423" s="211"/>
      <c r="F423" s="212"/>
      <c r="G423" s="212"/>
    </row>
    <row r="424" spans="1:7">
      <c r="A424" s="4"/>
      <c r="B424" s="4"/>
      <c r="D424" s="211"/>
      <c r="F424" s="212"/>
      <c r="G424" s="212"/>
    </row>
    <row r="425" spans="1:7">
      <c r="A425" s="4"/>
      <c r="B425" s="4"/>
      <c r="D425" s="211"/>
      <c r="F425" s="212"/>
      <c r="G425" s="212"/>
    </row>
    <row r="426" spans="1:7">
      <c r="A426" s="4"/>
      <c r="B426" s="4"/>
      <c r="D426" s="211"/>
      <c r="F426" s="212"/>
      <c r="G426" s="212"/>
    </row>
    <row r="427" spans="1:7">
      <c r="A427" s="4"/>
      <c r="B427" s="4"/>
      <c r="D427" s="211"/>
      <c r="F427" s="212"/>
      <c r="G427" s="212"/>
    </row>
    <row r="428" spans="1:7">
      <c r="A428" s="4"/>
      <c r="B428" s="4"/>
      <c r="D428" s="211"/>
      <c r="F428" s="212"/>
      <c r="G428" s="212"/>
    </row>
    <row r="429" spans="1:7">
      <c r="A429" s="4"/>
      <c r="B429" s="4"/>
      <c r="D429" s="211"/>
      <c r="F429" s="212"/>
      <c r="G429" s="212"/>
    </row>
    <row r="430" spans="1:7">
      <c r="A430" s="4"/>
      <c r="B430" s="4"/>
      <c r="D430" s="211"/>
      <c r="F430" s="212"/>
      <c r="G430" s="212"/>
    </row>
    <row r="431" spans="1:7">
      <c r="A431" s="4"/>
      <c r="B431" s="4"/>
      <c r="D431" s="211"/>
      <c r="F431" s="212"/>
      <c r="G431" s="212"/>
    </row>
    <row r="432" spans="1:7">
      <c r="A432" s="4"/>
      <c r="B432" s="4"/>
      <c r="D432" s="211"/>
      <c r="F432" s="212"/>
      <c r="G432" s="212"/>
    </row>
    <row r="433" spans="1:7">
      <c r="A433" s="4"/>
      <c r="B433" s="4"/>
      <c r="D433" s="211"/>
      <c r="F433" s="212"/>
      <c r="G433" s="212"/>
    </row>
    <row r="434" spans="1:7">
      <c r="A434" s="4"/>
      <c r="B434" s="4"/>
      <c r="D434" s="211"/>
      <c r="F434" s="212"/>
      <c r="G434" s="212"/>
    </row>
    <row r="435" spans="1:7">
      <c r="A435" s="4"/>
      <c r="B435" s="4"/>
      <c r="D435" s="211"/>
      <c r="F435" s="212"/>
      <c r="G435" s="212"/>
    </row>
    <row r="436" spans="1:7">
      <c r="A436" s="4"/>
      <c r="B436" s="4"/>
      <c r="D436" s="211"/>
      <c r="F436" s="212"/>
      <c r="G436" s="212"/>
    </row>
    <row r="437" spans="1:7">
      <c r="A437" s="4"/>
      <c r="B437" s="4"/>
      <c r="D437" s="211"/>
      <c r="F437" s="212"/>
      <c r="G437" s="212"/>
    </row>
    <row r="438" spans="1:7">
      <c r="A438" s="4"/>
      <c r="B438" s="4"/>
      <c r="D438" s="211"/>
      <c r="F438" s="212"/>
      <c r="G438" s="212"/>
    </row>
    <row r="439" spans="1:7">
      <c r="A439" s="4"/>
      <c r="B439" s="4"/>
      <c r="D439" s="211"/>
      <c r="F439" s="212"/>
      <c r="G439" s="212"/>
    </row>
    <row r="440" spans="1:7">
      <c r="A440" s="4"/>
      <c r="B440" s="4"/>
      <c r="D440" s="211"/>
      <c r="F440" s="212"/>
      <c r="G440" s="212"/>
    </row>
    <row r="441" spans="1:7">
      <c r="A441" s="4"/>
      <c r="B441" s="4"/>
      <c r="D441" s="211"/>
      <c r="F441" s="212"/>
      <c r="G441" s="212"/>
    </row>
    <row r="442" spans="1:7">
      <c r="A442" s="4"/>
      <c r="B442" s="4"/>
      <c r="D442" s="211"/>
      <c r="F442" s="212"/>
      <c r="G442" s="212"/>
    </row>
    <row r="443" spans="1:7">
      <c r="A443" s="4"/>
      <c r="B443" s="4"/>
      <c r="D443" s="211"/>
      <c r="F443" s="212"/>
      <c r="G443" s="212"/>
    </row>
    <row r="444" spans="1:7">
      <c r="A444" s="4"/>
      <c r="B444" s="4"/>
      <c r="D444" s="211"/>
      <c r="F444" s="212"/>
      <c r="G444" s="212"/>
    </row>
    <row r="445" spans="1:7">
      <c r="A445" s="4"/>
      <c r="B445" s="4"/>
      <c r="D445" s="211"/>
      <c r="F445" s="212"/>
      <c r="G445" s="212"/>
    </row>
    <row r="446" spans="1:7">
      <c r="A446" s="4"/>
      <c r="B446" s="4"/>
      <c r="D446" s="211"/>
      <c r="F446" s="212"/>
      <c r="G446" s="212"/>
    </row>
    <row r="447" spans="1:7">
      <c r="A447" s="4"/>
      <c r="B447" s="4"/>
      <c r="D447" s="211"/>
      <c r="F447" s="212"/>
      <c r="G447" s="212"/>
    </row>
    <row r="448" spans="1:7">
      <c r="A448" s="4"/>
      <c r="B448" s="4"/>
      <c r="D448" s="211"/>
      <c r="F448" s="212"/>
      <c r="G448" s="212"/>
    </row>
    <row r="449" spans="1:7">
      <c r="A449" s="4"/>
      <c r="B449" s="4"/>
      <c r="D449" s="211"/>
      <c r="F449" s="212"/>
      <c r="G449" s="212"/>
    </row>
    <row r="450" spans="1:7">
      <c r="A450" s="4"/>
      <c r="B450" s="4"/>
      <c r="D450" s="211"/>
      <c r="F450" s="212"/>
      <c r="G450" s="212"/>
    </row>
    <row r="451" spans="1:7">
      <c r="A451" s="4"/>
      <c r="B451" s="4"/>
      <c r="D451" s="211"/>
      <c r="F451" s="212"/>
      <c r="G451" s="212"/>
    </row>
    <row r="452" spans="1:7">
      <c r="A452" s="4"/>
      <c r="B452" s="4"/>
      <c r="D452" s="211"/>
      <c r="F452" s="212"/>
      <c r="G452" s="212"/>
    </row>
    <row r="453" spans="1:7">
      <c r="A453" s="4"/>
      <c r="B453" s="4"/>
      <c r="D453" s="211"/>
      <c r="F453" s="212"/>
      <c r="G453" s="212"/>
    </row>
    <row r="454" spans="1:7">
      <c r="A454" s="4"/>
      <c r="B454" s="4"/>
      <c r="D454" s="211"/>
      <c r="F454" s="212"/>
      <c r="G454" s="212"/>
    </row>
    <row r="455" spans="1:7">
      <c r="A455" s="4"/>
      <c r="B455" s="4"/>
      <c r="D455" s="211"/>
      <c r="F455" s="212"/>
      <c r="G455" s="212"/>
    </row>
    <row r="456" spans="1:7">
      <c r="A456" s="4"/>
      <c r="B456" s="4"/>
      <c r="D456" s="211"/>
      <c r="F456" s="212"/>
      <c r="G456" s="212"/>
    </row>
    <row r="457" spans="1:7">
      <c r="A457" s="4"/>
      <c r="B457" s="4"/>
      <c r="D457" s="211"/>
      <c r="F457" s="212"/>
      <c r="G457" s="212"/>
    </row>
    <row r="458" spans="1:7">
      <c r="A458" s="4"/>
      <c r="B458" s="4"/>
      <c r="D458" s="211"/>
      <c r="F458" s="212"/>
      <c r="G458" s="212"/>
    </row>
    <row r="459" spans="1:7">
      <c r="A459" s="4"/>
      <c r="B459" s="4"/>
      <c r="D459" s="211"/>
      <c r="F459" s="212"/>
      <c r="G459" s="212"/>
    </row>
    <row r="460" spans="1:7">
      <c r="A460" s="4"/>
      <c r="B460" s="4"/>
      <c r="D460" s="211"/>
      <c r="F460" s="212"/>
      <c r="G460" s="212"/>
    </row>
    <row r="461" spans="1:7">
      <c r="A461" s="4"/>
      <c r="B461" s="4"/>
      <c r="D461" s="211"/>
      <c r="F461" s="212"/>
      <c r="G461" s="212"/>
    </row>
    <row r="462" spans="1:7">
      <c r="A462" s="4"/>
      <c r="B462" s="4"/>
      <c r="D462" s="211"/>
      <c r="F462" s="212"/>
      <c r="G462" s="212"/>
    </row>
    <row r="463" spans="1:7">
      <c r="A463" s="4"/>
      <c r="B463" s="4"/>
      <c r="D463" s="211"/>
      <c r="F463" s="212"/>
      <c r="G463" s="212"/>
    </row>
    <row r="464" spans="1:7">
      <c r="A464" s="4"/>
      <c r="B464" s="4"/>
      <c r="D464" s="211"/>
      <c r="F464" s="212"/>
      <c r="G464" s="212"/>
    </row>
    <row r="465" spans="1:7">
      <c r="A465" s="4"/>
      <c r="B465" s="4"/>
      <c r="D465" s="211"/>
      <c r="F465" s="212"/>
      <c r="G465" s="212"/>
    </row>
    <row r="466" spans="1:7">
      <c r="A466" s="4"/>
      <c r="B466" s="4"/>
      <c r="D466" s="211"/>
      <c r="F466" s="212"/>
      <c r="G466" s="212"/>
    </row>
    <row r="467" spans="1:7">
      <c r="A467" s="4"/>
      <c r="B467" s="4"/>
      <c r="D467" s="211"/>
      <c r="F467" s="212"/>
      <c r="G467" s="212"/>
    </row>
    <row r="468" spans="1:7">
      <c r="D468" s="211"/>
      <c r="F468" s="212"/>
      <c r="G468" s="212"/>
    </row>
    <row r="469" spans="1:7">
      <c r="D469" s="211"/>
      <c r="F469" s="212"/>
      <c r="G469" s="212"/>
    </row>
    <row r="470" spans="1:7">
      <c r="D470" s="211"/>
      <c r="F470" s="212"/>
      <c r="G470" s="212"/>
    </row>
    <row r="471" spans="1:7">
      <c r="D471" s="211"/>
      <c r="F471" s="212"/>
      <c r="G471" s="212"/>
    </row>
    <row r="472" spans="1:7">
      <c r="D472" s="211"/>
      <c r="F472" s="212"/>
      <c r="G472" s="212"/>
    </row>
    <row r="473" spans="1:7">
      <c r="D473" s="211"/>
      <c r="F473" s="212"/>
      <c r="G473" s="212"/>
    </row>
    <row r="474" spans="1:7">
      <c r="D474" s="211"/>
      <c r="F474" s="212"/>
      <c r="G474" s="212"/>
    </row>
    <row r="475" spans="1:7">
      <c r="D475" s="211"/>
      <c r="F475" s="212"/>
      <c r="G475" s="212"/>
    </row>
    <row r="476" spans="1:7">
      <c r="D476" s="211"/>
      <c r="F476" s="212"/>
      <c r="G476" s="212"/>
    </row>
    <row r="477" spans="1:7">
      <c r="D477" s="211"/>
      <c r="F477" s="212"/>
      <c r="G477" s="212"/>
    </row>
    <row r="478" spans="1:7">
      <c r="D478" s="211"/>
      <c r="F478" s="212"/>
      <c r="G478" s="212"/>
    </row>
    <row r="479" spans="1:7">
      <c r="D479" s="211"/>
      <c r="F479" s="212"/>
      <c r="G479" s="212"/>
    </row>
    <row r="480" spans="1:7">
      <c r="D480" s="211"/>
      <c r="F480" s="212"/>
      <c r="G480" s="212"/>
    </row>
    <row r="481" spans="4:7">
      <c r="D481" s="211"/>
      <c r="F481" s="212"/>
      <c r="G481" s="212"/>
    </row>
    <row r="482" spans="4:7">
      <c r="D482" s="211"/>
      <c r="F482" s="212"/>
      <c r="G482" s="212"/>
    </row>
    <row r="483" spans="4:7">
      <c r="D483" s="211"/>
      <c r="F483" s="212"/>
      <c r="G483" s="212"/>
    </row>
    <row r="484" spans="4:7">
      <c r="D484" s="211"/>
      <c r="F484" s="212"/>
      <c r="G484" s="212"/>
    </row>
    <row r="485" spans="4:7">
      <c r="D485" s="211"/>
      <c r="F485" s="212"/>
      <c r="G485" s="212"/>
    </row>
    <row r="486" spans="4:7">
      <c r="D486" s="211"/>
      <c r="F486" s="212"/>
      <c r="G486" s="212"/>
    </row>
    <row r="487" spans="4:7">
      <c r="D487" s="211"/>
      <c r="F487" s="212"/>
      <c r="G487" s="212"/>
    </row>
    <row r="488" spans="4:7">
      <c r="D488" s="211"/>
      <c r="F488" s="212"/>
      <c r="G488" s="212"/>
    </row>
    <row r="489" spans="4:7">
      <c r="D489" s="211"/>
      <c r="F489" s="212"/>
      <c r="G489" s="212"/>
    </row>
    <row r="490" spans="4:7">
      <c r="D490" s="211"/>
      <c r="F490" s="212"/>
      <c r="G490" s="212"/>
    </row>
    <row r="491" spans="4:7">
      <c r="D491" s="211"/>
      <c r="F491" s="212"/>
      <c r="G491" s="212"/>
    </row>
    <row r="492" spans="4:7">
      <c r="D492" s="211"/>
      <c r="F492" s="212"/>
      <c r="G492" s="212"/>
    </row>
    <row r="493" spans="4:7">
      <c r="D493" s="211"/>
      <c r="F493" s="212"/>
      <c r="G493" s="212"/>
    </row>
    <row r="494" spans="4:7">
      <c r="D494" s="211"/>
      <c r="F494" s="212"/>
      <c r="G494" s="212"/>
    </row>
    <row r="495" spans="4:7">
      <c r="D495" s="211"/>
      <c r="F495" s="212"/>
      <c r="G495" s="212"/>
    </row>
    <row r="496" spans="4:7">
      <c r="D496" s="211"/>
      <c r="F496" s="212"/>
      <c r="G496" s="212"/>
    </row>
    <row r="497" spans="4:7">
      <c r="D497" s="211"/>
      <c r="F497" s="212"/>
      <c r="G497" s="212"/>
    </row>
    <row r="498" spans="4:7">
      <c r="D498" s="211"/>
      <c r="F498" s="212"/>
      <c r="G498" s="212"/>
    </row>
    <row r="499" spans="4:7">
      <c r="D499" s="211"/>
      <c r="F499" s="212"/>
      <c r="G499" s="212"/>
    </row>
    <row r="500" spans="4:7">
      <c r="D500" s="211"/>
      <c r="F500" s="212"/>
      <c r="G500" s="212"/>
    </row>
    <row r="501" spans="4:7">
      <c r="D501" s="211"/>
      <c r="F501" s="212"/>
      <c r="G501" s="212"/>
    </row>
    <row r="502" spans="4:7">
      <c r="D502" s="211"/>
      <c r="F502" s="212"/>
      <c r="G502" s="212"/>
    </row>
    <row r="503" spans="4:7">
      <c r="D503" s="211"/>
      <c r="F503" s="212"/>
      <c r="G503" s="212"/>
    </row>
    <row r="504" spans="4:7">
      <c r="D504" s="211"/>
      <c r="F504" s="212"/>
      <c r="G504" s="212"/>
    </row>
    <row r="505" spans="4:7">
      <c r="D505" s="211"/>
      <c r="F505" s="212"/>
      <c r="G505" s="212"/>
    </row>
    <row r="506" spans="4:7">
      <c r="D506" s="211"/>
      <c r="F506" s="212"/>
      <c r="G506" s="212"/>
    </row>
    <row r="507" spans="4:7">
      <c r="D507" s="211"/>
      <c r="F507" s="212"/>
      <c r="G507" s="212"/>
    </row>
    <row r="508" spans="4:7">
      <c r="D508" s="211"/>
      <c r="F508" s="212"/>
      <c r="G508" s="212"/>
    </row>
    <row r="509" spans="4:7">
      <c r="D509" s="211"/>
      <c r="F509" s="212"/>
      <c r="G509" s="212"/>
    </row>
    <row r="510" spans="4:7">
      <c r="D510" s="211"/>
      <c r="F510" s="212"/>
      <c r="G510" s="212"/>
    </row>
    <row r="511" spans="4:7">
      <c r="D511" s="211"/>
      <c r="F511" s="212"/>
      <c r="G511" s="212"/>
    </row>
    <row r="512" spans="4:7">
      <c r="D512" s="211"/>
      <c r="F512" s="212"/>
      <c r="G512" s="212"/>
    </row>
    <row r="513" spans="4:7">
      <c r="D513" s="211"/>
      <c r="F513" s="212"/>
      <c r="G513" s="212"/>
    </row>
    <row r="514" spans="4:7">
      <c r="D514" s="211"/>
      <c r="F514" s="212"/>
      <c r="G514" s="212"/>
    </row>
    <row r="515" spans="4:7">
      <c r="D515" s="211"/>
      <c r="F515" s="212"/>
      <c r="G515" s="212"/>
    </row>
    <row r="516" spans="4:7">
      <c r="D516" s="211"/>
      <c r="F516" s="212"/>
      <c r="G516" s="212"/>
    </row>
    <row r="517" spans="4:7">
      <c r="D517" s="211"/>
      <c r="F517" s="212"/>
      <c r="G517" s="212"/>
    </row>
    <row r="518" spans="4:7">
      <c r="D518" s="211"/>
      <c r="F518" s="212"/>
      <c r="G518" s="212"/>
    </row>
    <row r="519" spans="4:7">
      <c r="D519" s="211"/>
      <c r="F519" s="212"/>
      <c r="G519" s="212"/>
    </row>
    <row r="520" spans="4:7">
      <c r="D520" s="211"/>
      <c r="F520" s="212"/>
      <c r="G520" s="212"/>
    </row>
    <row r="521" spans="4:7">
      <c r="D521" s="211"/>
      <c r="F521" s="212"/>
      <c r="G521" s="212"/>
    </row>
    <row r="522" spans="4:7">
      <c r="D522" s="211"/>
      <c r="F522" s="212"/>
      <c r="G522" s="212"/>
    </row>
    <row r="523" spans="4:7">
      <c r="D523" s="211"/>
      <c r="F523" s="212"/>
      <c r="G523" s="212"/>
    </row>
    <row r="524" spans="4:7">
      <c r="D524" s="211"/>
      <c r="F524" s="212"/>
      <c r="G524" s="212"/>
    </row>
    <row r="525" spans="4:7">
      <c r="D525" s="211"/>
      <c r="F525" s="212"/>
      <c r="G525" s="212"/>
    </row>
    <row r="526" spans="4:7">
      <c r="D526" s="211"/>
      <c r="F526" s="212"/>
      <c r="G526" s="212"/>
    </row>
    <row r="527" spans="4:7">
      <c r="D527" s="211"/>
      <c r="F527" s="212"/>
      <c r="G527" s="212"/>
    </row>
    <row r="528" spans="4:7">
      <c r="D528" s="211"/>
      <c r="F528" s="212"/>
      <c r="G528" s="212"/>
    </row>
    <row r="529" spans="4:7">
      <c r="D529" s="211"/>
      <c r="F529" s="212"/>
      <c r="G529" s="212"/>
    </row>
    <row r="530" spans="4:7">
      <c r="D530" s="211"/>
      <c r="F530" s="212"/>
      <c r="G530" s="212"/>
    </row>
    <row r="531" spans="4:7">
      <c r="D531" s="211"/>
      <c r="F531" s="212"/>
      <c r="G531" s="212"/>
    </row>
    <row r="532" spans="4:7">
      <c r="D532" s="211"/>
      <c r="F532" s="212"/>
      <c r="G532" s="212"/>
    </row>
    <row r="533" spans="4:7">
      <c r="D533" s="211"/>
      <c r="F533" s="212"/>
      <c r="G533" s="212"/>
    </row>
    <row r="534" spans="4:7">
      <c r="D534" s="211"/>
      <c r="F534" s="212"/>
      <c r="G534" s="212"/>
    </row>
    <row r="535" spans="4:7">
      <c r="D535" s="211"/>
      <c r="F535" s="212"/>
      <c r="G535" s="212"/>
    </row>
    <row r="536" spans="4:7">
      <c r="D536" s="211"/>
      <c r="F536" s="212"/>
      <c r="G536" s="212"/>
    </row>
    <row r="537" spans="4:7">
      <c r="D537" s="211"/>
      <c r="F537" s="212"/>
      <c r="G537" s="212"/>
    </row>
    <row r="538" spans="4:7">
      <c r="D538" s="211"/>
      <c r="F538" s="212"/>
      <c r="G538" s="212"/>
    </row>
    <row r="539" spans="4:7">
      <c r="D539" s="211"/>
      <c r="F539" s="212"/>
      <c r="G539" s="212"/>
    </row>
    <row r="540" spans="4:7">
      <c r="D540" s="211"/>
      <c r="F540" s="212"/>
      <c r="G540" s="212"/>
    </row>
    <row r="541" spans="4:7">
      <c r="D541" s="211"/>
      <c r="F541" s="212"/>
      <c r="G541" s="212"/>
    </row>
    <row r="542" spans="4:7">
      <c r="D542" s="211"/>
      <c r="F542" s="212"/>
      <c r="G542" s="212"/>
    </row>
    <row r="543" spans="4:7">
      <c r="D543" s="211"/>
      <c r="F543" s="212"/>
      <c r="G543" s="212"/>
    </row>
    <row r="544" spans="4:7">
      <c r="D544" s="211"/>
      <c r="F544" s="212"/>
      <c r="G544" s="212"/>
    </row>
    <row r="545" spans="4:7">
      <c r="D545" s="211"/>
      <c r="F545" s="212"/>
      <c r="G545" s="212"/>
    </row>
    <row r="546" spans="4:7">
      <c r="D546" s="211"/>
      <c r="F546" s="212"/>
      <c r="G546" s="212"/>
    </row>
    <row r="547" spans="4:7">
      <c r="D547" s="211"/>
      <c r="F547" s="212"/>
      <c r="G547" s="212"/>
    </row>
    <row r="548" spans="4:7">
      <c r="D548" s="211"/>
      <c r="F548" s="212"/>
      <c r="G548" s="212"/>
    </row>
    <row r="549" spans="4:7">
      <c r="D549" s="211"/>
      <c r="F549" s="212"/>
      <c r="G549" s="212"/>
    </row>
    <row r="550" spans="4:7">
      <c r="D550" s="211"/>
      <c r="F550" s="212"/>
      <c r="G550" s="212"/>
    </row>
    <row r="551" spans="4:7">
      <c r="D551" s="211"/>
      <c r="F551" s="212"/>
      <c r="G551" s="212"/>
    </row>
    <row r="552" spans="4:7">
      <c r="D552" s="211"/>
      <c r="F552" s="212"/>
      <c r="G552" s="212"/>
    </row>
    <row r="553" spans="4:7">
      <c r="D553" s="211"/>
      <c r="F553" s="212"/>
      <c r="G553" s="212"/>
    </row>
    <row r="554" spans="4:7">
      <c r="D554" s="211"/>
      <c r="F554" s="212"/>
      <c r="G554" s="212"/>
    </row>
    <row r="555" spans="4:7">
      <c r="D555" s="211"/>
      <c r="F555" s="212"/>
      <c r="G555" s="212"/>
    </row>
    <row r="556" spans="4:7">
      <c r="D556" s="211"/>
      <c r="F556" s="212"/>
      <c r="G556" s="212"/>
    </row>
    <row r="557" spans="4:7">
      <c r="D557" s="211"/>
      <c r="F557" s="212"/>
      <c r="G557" s="212"/>
    </row>
    <row r="558" spans="4:7">
      <c r="D558" s="211"/>
      <c r="F558" s="212"/>
      <c r="G558" s="212"/>
    </row>
    <row r="559" spans="4:7">
      <c r="D559" s="211"/>
      <c r="F559" s="212"/>
      <c r="G559" s="212"/>
    </row>
    <row r="560" spans="4:7">
      <c r="D560" s="211"/>
      <c r="F560" s="212"/>
      <c r="G560" s="212"/>
    </row>
    <row r="561" spans="4:7">
      <c r="D561" s="211"/>
      <c r="F561" s="212"/>
      <c r="G561" s="212"/>
    </row>
    <row r="562" spans="4:7">
      <c r="D562" s="211"/>
      <c r="F562" s="212"/>
      <c r="G562" s="212"/>
    </row>
    <row r="563" spans="4:7">
      <c r="D563" s="211"/>
      <c r="F563" s="212"/>
      <c r="G563" s="212"/>
    </row>
    <row r="564" spans="4:7">
      <c r="D564" s="211"/>
      <c r="F564" s="212"/>
      <c r="G564" s="212"/>
    </row>
    <row r="565" spans="4:7">
      <c r="D565" s="211"/>
      <c r="F565" s="212"/>
      <c r="G565" s="212"/>
    </row>
    <row r="566" spans="4:7">
      <c r="D566" s="211"/>
      <c r="F566" s="212"/>
      <c r="G566" s="212"/>
    </row>
    <row r="567" spans="4:7">
      <c r="D567" s="211"/>
      <c r="F567" s="212"/>
      <c r="G567" s="212"/>
    </row>
    <row r="568" spans="4:7">
      <c r="D568" s="211"/>
      <c r="F568" s="212"/>
      <c r="G568" s="212"/>
    </row>
  </sheetData>
  <mergeCells count="8">
    <mergeCell ref="O333:S333"/>
    <mergeCell ref="O342:P342"/>
    <mergeCell ref="A7:A8"/>
    <mergeCell ref="B7:B8"/>
    <mergeCell ref="C7:C8"/>
    <mergeCell ref="D7:G7"/>
    <mergeCell ref="R329:S329"/>
    <mergeCell ref="I7:K7"/>
  </mergeCells>
  <phoneticPr fontId="4" type="noConversion"/>
  <conditionalFormatting sqref="D7 D8:G8">
    <cfRule type="cellIs" dxfId="4" priority="1" stopIfTrue="1" operator="equal">
      <formula>0</formula>
    </cfRule>
  </conditionalFormatting>
  <printOptions horizontalCentered="1"/>
  <pageMargins left="0" right="0" top="0.39370078740157483" bottom="0.98425196850393704" header="0.31496062992125984" footer="0.51181102362204722"/>
  <pageSetup paperSize="9" fitToHeight="20" orientation="portrait" horizontalDpi="4294967295" r:id="rId1"/>
  <headerFooter alignWithMargins="0">
    <oddFooter>&amp;L&amp;"Arial,Bold"&amp;11
 مكتب الفني م/ امنية حسن
 مدير المشروع مهندس/ امام سليمان&amp;C&amp;"Arial,Bold"&amp;12&amp;P/&amp;N&amp;Rالمقاول مدير المشروع
مكتب فنى م / وائل اسماعيل
  م / عوض محمد</oddFooter>
  </headerFooter>
  <rowBreaks count="12" manualBreakCount="12">
    <brk id="28" max="12" man="1"/>
    <brk id="41" max="12" man="1"/>
    <brk id="54" max="12" man="1"/>
    <brk id="75" max="12" man="1"/>
    <brk id="92" max="16383" man="1"/>
    <brk id="110" max="12" man="1"/>
    <brk id="129" max="12" man="1"/>
    <brk id="154" max="16383" man="1"/>
    <brk id="177" max="16383" man="1"/>
    <brk id="200" max="16383" man="1"/>
    <brk id="240" max="16383" man="1"/>
    <brk id="271" max="12" man="1"/>
  </rowBreaks>
  <colBreaks count="1" manualBreakCount="1">
    <brk id="13" max="1048575" man="1"/>
  </colBreaks>
  <drawing r:id="rId2"/>
  <legacyDrawing r:id="rId3"/>
  <oleObjects>
    <mc:AlternateContent xmlns:mc="http://schemas.openxmlformats.org/markup-compatibility/2006">
      <mc:Choice Requires="x14">
        <oleObject progId="StaticMetafile" shapeId="2049" r:id="rId4">
          <objectPr defaultSize="0" autoPict="0" r:id="rId5">
            <anchor moveWithCells="1" sizeWithCells="1">
              <from>
                <xdr:col>9</xdr:col>
                <xdr:colOff>9525</xdr:colOff>
                <xdr:row>0</xdr:row>
                <xdr:rowOff>0</xdr:rowOff>
              </from>
              <to>
                <xdr:col>12</xdr:col>
                <xdr:colOff>19050</xdr:colOff>
                <xdr:row>4</xdr:row>
                <xdr:rowOff>0</xdr:rowOff>
              </to>
            </anchor>
          </objectPr>
        </oleObject>
      </mc:Choice>
      <mc:Fallback>
        <oleObject progId="StaticMetafile" shapeId="2049"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9"/>
  </sheetPr>
  <dimension ref="A1:S559"/>
  <sheetViews>
    <sheetView rightToLeft="1" topLeftCell="D1" zoomScale="70" zoomScaleNormal="70" zoomScaleSheetLayoutView="85" workbookViewId="0">
      <pane ySplit="7" topLeftCell="A321" activePane="bottomLeft" state="frozen"/>
      <selection pane="bottomLeft" activeCell="T344" sqref="N326:T344"/>
    </sheetView>
  </sheetViews>
  <sheetFormatPr defaultRowHeight="12.75"/>
  <cols>
    <col min="1" max="1" width="8" customWidth="1"/>
    <col min="2" max="2" width="4.7109375" hidden="1" customWidth="1"/>
    <col min="3" max="3" width="55.7109375" customWidth="1"/>
    <col min="4" max="4" width="9" style="76" customWidth="1"/>
    <col min="5" max="5" width="7.140625" style="76" customWidth="1"/>
    <col min="6" max="6" width="9.140625" style="213" bestFit="1"/>
    <col min="7" max="7" width="11.7109375" style="213" customWidth="1"/>
    <col min="8" max="8" width="1.5703125" style="76" customWidth="1"/>
    <col min="9" max="11" width="9.140625" style="383"/>
    <col min="12" max="12" width="6.28515625" style="76" customWidth="1"/>
    <col min="13" max="13" width="14.85546875" style="76" customWidth="1"/>
    <col min="16" max="16" width="19.7109375" bestFit="1" customWidth="1"/>
    <col min="17" max="17" width="13.85546875" bestFit="1" customWidth="1"/>
    <col min="18" max="18" width="12.7109375" customWidth="1"/>
    <col min="19" max="19" width="13.7109375" customWidth="1"/>
  </cols>
  <sheetData>
    <row r="1" spans="1:18" s="25" customFormat="1" ht="12.75" customHeight="1">
      <c r="A1" s="20" t="s">
        <v>661</v>
      </c>
      <c r="B1" s="21"/>
      <c r="C1" s="21" t="s">
        <v>662</v>
      </c>
      <c r="D1" s="214"/>
      <c r="E1" s="215"/>
      <c r="F1" s="216"/>
      <c r="G1" s="216"/>
      <c r="H1" s="216"/>
      <c r="I1" s="442"/>
      <c r="J1" s="433"/>
      <c r="K1" s="442"/>
      <c r="L1" s="214"/>
      <c r="M1" s="216"/>
    </row>
    <row r="2" spans="1:18" s="25" customFormat="1" ht="13.5" customHeight="1">
      <c r="A2" s="20" t="s">
        <v>663</v>
      </c>
      <c r="B2" s="26"/>
      <c r="C2" s="26" t="str">
        <f>'E1'!C3</f>
        <v>(10 ) جاري</v>
      </c>
      <c r="D2" s="214"/>
      <c r="E2" s="215"/>
      <c r="F2" s="216"/>
      <c r="G2" s="216"/>
      <c r="H2" s="216"/>
      <c r="I2" s="442"/>
      <c r="J2" s="433"/>
      <c r="K2" s="442"/>
      <c r="L2" s="214"/>
      <c r="M2" s="216"/>
    </row>
    <row r="3" spans="1:18" s="25" customFormat="1" ht="14.25" customHeight="1">
      <c r="A3" s="20" t="s">
        <v>664</v>
      </c>
      <c r="B3" s="27"/>
      <c r="C3" s="27">
        <f>'E1'!C4</f>
        <v>39973</v>
      </c>
      <c r="D3" s="216"/>
      <c r="E3" s="215"/>
      <c r="F3" s="216"/>
      <c r="G3" s="216"/>
      <c r="H3" s="216"/>
      <c r="I3" s="442"/>
      <c r="J3" s="382"/>
      <c r="K3" s="442"/>
      <c r="L3" s="216"/>
      <c r="M3" s="216"/>
    </row>
    <row r="4" spans="1:18">
      <c r="A4" s="20" t="s">
        <v>665</v>
      </c>
      <c r="B4" s="27"/>
      <c r="C4" s="27" t="s">
        <v>676</v>
      </c>
      <c r="F4" s="76"/>
      <c r="G4" s="76"/>
      <c r="R4" s="28"/>
    </row>
    <row r="5" spans="1:18" ht="6.75" customHeight="1" thickBot="1">
      <c r="A5" s="20"/>
      <c r="B5" s="27"/>
      <c r="C5" s="27"/>
      <c r="F5" s="76"/>
      <c r="G5" s="76"/>
      <c r="R5" s="28"/>
    </row>
    <row r="6" spans="1:18" ht="25.5" customHeight="1" thickTop="1" thickBot="1">
      <c r="A6" s="854" t="s">
        <v>247</v>
      </c>
      <c r="B6" s="854" t="s">
        <v>742</v>
      </c>
      <c r="C6" s="854" t="s">
        <v>248</v>
      </c>
      <c r="D6" s="852" t="s">
        <v>667</v>
      </c>
      <c r="E6" s="853"/>
      <c r="F6" s="853"/>
      <c r="G6" s="853"/>
      <c r="H6" s="239"/>
      <c r="I6" s="852" t="s">
        <v>619</v>
      </c>
      <c r="J6" s="853"/>
      <c r="K6" s="856"/>
      <c r="L6" s="454"/>
      <c r="M6" s="455"/>
    </row>
    <row r="7" spans="1:18" ht="25.5" customHeight="1" thickTop="1" thickBot="1">
      <c r="A7" s="855"/>
      <c r="B7" s="855"/>
      <c r="C7" s="855"/>
      <c r="D7" s="31" t="s">
        <v>245</v>
      </c>
      <c r="E7" s="31" t="s">
        <v>246</v>
      </c>
      <c r="F7" s="31" t="s">
        <v>249</v>
      </c>
      <c r="G7" s="240" t="s">
        <v>244</v>
      </c>
      <c r="H7" s="239"/>
      <c r="I7" s="384" t="s">
        <v>669</v>
      </c>
      <c r="J7" s="384" t="s">
        <v>670</v>
      </c>
      <c r="K7" s="384" t="s">
        <v>671</v>
      </c>
      <c r="L7" s="31" t="s">
        <v>296</v>
      </c>
      <c r="M7" s="30" t="s">
        <v>672</v>
      </c>
    </row>
    <row r="8" spans="1:18" ht="21" customHeight="1" thickBot="1">
      <c r="A8" s="8" t="s">
        <v>231</v>
      </c>
      <c r="B8" s="29"/>
      <c r="C8" s="29"/>
      <c r="D8" s="179"/>
      <c r="E8" s="179"/>
      <c r="F8" s="179"/>
      <c r="G8" s="179"/>
      <c r="H8" s="241"/>
      <c r="I8" s="589"/>
      <c r="J8" s="393"/>
      <c r="K8" s="393"/>
      <c r="L8" s="179"/>
      <c r="M8" s="179"/>
    </row>
    <row r="9" spans="1:18" s="224" customFormat="1" ht="21.95" customHeight="1" thickTop="1">
      <c r="A9" s="519"/>
      <c r="B9" s="520"/>
      <c r="C9" s="521" t="s">
        <v>204</v>
      </c>
      <c r="D9" s="530"/>
      <c r="E9" s="530"/>
      <c r="F9" s="531"/>
      <c r="G9" s="532"/>
      <c r="H9" s="481"/>
      <c r="I9" s="681"/>
      <c r="J9" s="682"/>
      <c r="K9" s="682"/>
      <c r="L9" s="530"/>
      <c r="M9" s="532"/>
    </row>
    <row r="10" spans="1:18" s="224" customFormat="1" ht="51">
      <c r="A10" s="475">
        <v>1</v>
      </c>
      <c r="B10" s="476">
        <v>302</v>
      </c>
      <c r="C10" s="496" t="s">
        <v>138</v>
      </c>
      <c r="D10" s="478" t="s">
        <v>139</v>
      </c>
      <c r="E10" s="478">
        <v>500</v>
      </c>
      <c r="F10" s="479">
        <v>23</v>
      </c>
      <c r="G10" s="480">
        <f>F10*E10</f>
        <v>11500</v>
      </c>
      <c r="H10" s="481"/>
      <c r="I10" s="482">
        <v>400</v>
      </c>
      <c r="J10" s="483">
        <f>K10-I10</f>
        <v>0</v>
      </c>
      <c r="K10" s="483">
        <v>400</v>
      </c>
      <c r="L10" s="484">
        <v>1</v>
      </c>
      <c r="M10" s="480">
        <f>F10*K10*L10</f>
        <v>9200</v>
      </c>
    </row>
    <row r="11" spans="1:18" s="224" customFormat="1" ht="38.25">
      <c r="A11" s="475">
        <v>2</v>
      </c>
      <c r="B11" s="476">
        <v>301</v>
      </c>
      <c r="C11" s="496" t="s">
        <v>142</v>
      </c>
      <c r="D11" s="478" t="s">
        <v>139</v>
      </c>
      <c r="E11" s="478">
        <v>1000</v>
      </c>
      <c r="F11" s="479">
        <v>20.7</v>
      </c>
      <c r="G11" s="480">
        <f>F11*E11</f>
        <v>20700</v>
      </c>
      <c r="H11" s="481"/>
      <c r="I11" s="482">
        <v>550</v>
      </c>
      <c r="J11" s="483">
        <f>K11-I11</f>
        <v>0</v>
      </c>
      <c r="K11" s="483">
        <v>550</v>
      </c>
      <c r="L11" s="484">
        <v>1</v>
      </c>
      <c r="M11" s="480">
        <f>F11*K11*L11</f>
        <v>11385</v>
      </c>
    </row>
    <row r="12" spans="1:18" s="224" customFormat="1" ht="39" thickBot="1">
      <c r="A12" s="497">
        <v>3</v>
      </c>
      <c r="B12" s="498">
        <v>301</v>
      </c>
      <c r="C12" s="499" t="s">
        <v>143</v>
      </c>
      <c r="D12" s="500" t="s">
        <v>140</v>
      </c>
      <c r="E12" s="500" t="s">
        <v>141</v>
      </c>
      <c r="F12" s="501">
        <v>9.1999999999999993</v>
      </c>
      <c r="G12" s="502"/>
      <c r="H12" s="481"/>
      <c r="I12" s="507">
        <v>0</v>
      </c>
      <c r="J12" s="535">
        <f>K12-I12</f>
        <v>0</v>
      </c>
      <c r="K12" s="535">
        <v>0</v>
      </c>
      <c r="L12" s="484">
        <v>0</v>
      </c>
      <c r="M12" s="509">
        <f>F12*K12</f>
        <v>0</v>
      </c>
    </row>
    <row r="13" spans="1:18" s="14" customFormat="1" ht="24.95" customHeight="1" thickTop="1" thickBot="1">
      <c r="A13" s="19"/>
      <c r="B13" s="65"/>
      <c r="C13" s="16" t="s">
        <v>144</v>
      </c>
      <c r="D13" s="218"/>
      <c r="E13" s="84"/>
      <c r="F13" s="85"/>
      <c r="G13" s="86">
        <f>SUM(G10:G12)</f>
        <v>32200</v>
      </c>
      <c r="H13" s="87"/>
      <c r="I13" s="590"/>
      <c r="J13" s="390"/>
      <c r="K13" s="443"/>
      <c r="L13" s="84"/>
      <c r="M13" s="227">
        <f>SUM(M10:M12)</f>
        <v>20585</v>
      </c>
    </row>
    <row r="14" spans="1:18" s="749" customFormat="1" ht="21.95" customHeight="1" thickTop="1">
      <c r="A14" s="742"/>
      <c r="B14" s="743"/>
      <c r="C14" s="744" t="s">
        <v>205</v>
      </c>
      <c r="D14" s="745"/>
      <c r="E14" s="745"/>
      <c r="F14" s="746"/>
      <c r="G14" s="747"/>
      <c r="H14" s="748"/>
      <c r="I14" s="778"/>
      <c r="J14" s="779"/>
      <c r="K14" s="779"/>
      <c r="L14" s="745"/>
      <c r="M14" s="747"/>
    </row>
    <row r="15" spans="1:18" s="749" customFormat="1" ht="51">
      <c r="A15" s="750">
        <v>4</v>
      </c>
      <c r="B15" s="751">
        <v>401</v>
      </c>
      <c r="C15" s="752" t="s">
        <v>145</v>
      </c>
      <c r="D15" s="753" t="s">
        <v>139</v>
      </c>
      <c r="E15" s="753">
        <v>20</v>
      </c>
      <c r="F15" s="754">
        <v>264.5</v>
      </c>
      <c r="G15" s="755">
        <f>F15*E15</f>
        <v>5290</v>
      </c>
      <c r="H15" s="748"/>
      <c r="I15" s="780">
        <v>29.24</v>
      </c>
      <c r="J15" s="781">
        <f>K15-I15</f>
        <v>0</v>
      </c>
      <c r="K15" s="781">
        <v>29.24</v>
      </c>
      <c r="L15" s="768">
        <v>1</v>
      </c>
      <c r="M15" s="755">
        <f>F15*K15*L15</f>
        <v>7733.98</v>
      </c>
    </row>
    <row r="16" spans="1:18" s="749" customFormat="1" ht="21.95" customHeight="1">
      <c r="A16" s="750"/>
      <c r="B16" s="751"/>
      <c r="C16" s="756" t="s">
        <v>206</v>
      </c>
      <c r="D16" s="753"/>
      <c r="E16" s="753"/>
      <c r="F16" s="754"/>
      <c r="G16" s="755"/>
      <c r="H16" s="748"/>
      <c r="I16" s="780"/>
      <c r="J16" s="781"/>
      <c r="K16" s="781"/>
      <c r="L16" s="753"/>
      <c r="M16" s="755"/>
    </row>
    <row r="17" spans="1:13" s="749" customFormat="1" ht="65.25" customHeight="1">
      <c r="A17" s="750">
        <v>5</v>
      </c>
      <c r="B17" s="751">
        <v>402</v>
      </c>
      <c r="C17" s="752" t="s">
        <v>698</v>
      </c>
      <c r="D17" s="753" t="s">
        <v>139</v>
      </c>
      <c r="E17" s="753">
        <v>100</v>
      </c>
      <c r="F17" s="754">
        <v>1495</v>
      </c>
      <c r="G17" s="755">
        <f>F17*E17</f>
        <v>149500</v>
      </c>
      <c r="H17" s="748"/>
      <c r="I17" s="780">
        <v>93.3</v>
      </c>
      <c r="J17" s="781">
        <v>1.8</v>
      </c>
      <c r="K17" s="781">
        <v>93.3</v>
      </c>
      <c r="L17" s="768">
        <v>1</v>
      </c>
      <c r="M17" s="755">
        <f>F17*K17</f>
        <v>139483.5</v>
      </c>
    </row>
    <row r="18" spans="1:13" s="749" customFormat="1" ht="77.25" thickBot="1">
      <c r="A18" s="757" t="s">
        <v>700</v>
      </c>
      <c r="B18" s="758">
        <v>402</v>
      </c>
      <c r="C18" s="759" t="s">
        <v>699</v>
      </c>
      <c r="D18" s="760" t="s">
        <v>139</v>
      </c>
      <c r="E18" s="760">
        <v>40</v>
      </c>
      <c r="F18" s="761">
        <v>690</v>
      </c>
      <c r="G18" s="762">
        <f>F18*E18</f>
        <v>27600</v>
      </c>
      <c r="H18" s="748"/>
      <c r="I18" s="782">
        <v>0</v>
      </c>
      <c r="J18" s="783">
        <f>K18-I18</f>
        <v>0</v>
      </c>
      <c r="K18" s="783">
        <v>0</v>
      </c>
      <c r="L18" s="760"/>
      <c r="M18" s="762">
        <f>F18*K18</f>
        <v>0</v>
      </c>
    </row>
    <row r="19" spans="1:13" s="14" customFormat="1" ht="24.95" customHeight="1" thickTop="1" thickBot="1">
      <c r="A19" s="19"/>
      <c r="B19" s="65"/>
      <c r="C19" s="16" t="s">
        <v>207</v>
      </c>
      <c r="D19" s="218"/>
      <c r="E19" s="84"/>
      <c r="F19" s="85"/>
      <c r="G19" s="86">
        <f>SUM(G15:G18)</f>
        <v>182390</v>
      </c>
      <c r="H19" s="87"/>
      <c r="I19" s="590"/>
      <c r="J19" s="390"/>
      <c r="K19" s="443"/>
      <c r="L19" s="84"/>
      <c r="M19" s="226">
        <f>SUM(M15:M18)</f>
        <v>147217.48000000001</v>
      </c>
    </row>
    <row r="20" spans="1:13" s="224" customFormat="1" ht="21.95" customHeight="1" thickTop="1">
      <c r="A20" s="519"/>
      <c r="B20" s="520"/>
      <c r="C20" s="534" t="s">
        <v>303</v>
      </c>
      <c r="D20" s="452"/>
      <c r="E20" s="452"/>
      <c r="F20" s="522"/>
      <c r="G20" s="523"/>
      <c r="H20" s="481"/>
      <c r="I20" s="683"/>
      <c r="J20" s="684"/>
      <c r="K20" s="684"/>
      <c r="L20" s="452"/>
      <c r="M20" s="523"/>
    </row>
    <row r="21" spans="1:13" s="749" customFormat="1" ht="76.5">
      <c r="A21" s="750" t="s">
        <v>250</v>
      </c>
      <c r="B21" s="751"/>
      <c r="C21" s="763" t="s">
        <v>208</v>
      </c>
      <c r="D21" s="753"/>
      <c r="E21" s="753"/>
      <c r="F21" s="754"/>
      <c r="G21" s="755"/>
      <c r="H21" s="748"/>
      <c r="I21" s="780"/>
      <c r="J21" s="781"/>
      <c r="K21" s="781"/>
      <c r="L21" s="753"/>
      <c r="M21" s="755"/>
    </row>
    <row r="22" spans="1:13" s="749" customFormat="1" ht="20.100000000000001" customHeight="1">
      <c r="A22" s="750">
        <v>6</v>
      </c>
      <c r="B22" s="751">
        <v>701</v>
      </c>
      <c r="C22" s="764" t="s">
        <v>209</v>
      </c>
      <c r="D22" s="753" t="s">
        <v>139</v>
      </c>
      <c r="E22" s="753">
        <v>300</v>
      </c>
      <c r="F22" s="754">
        <v>310.5</v>
      </c>
      <c r="G22" s="755">
        <f>F22*E22</f>
        <v>93150</v>
      </c>
      <c r="H22" s="748"/>
      <c r="I22" s="780">
        <v>615.42999999999995</v>
      </c>
      <c r="J22" s="781">
        <f>K22-I22</f>
        <v>0</v>
      </c>
      <c r="K22" s="781">
        <v>615.42999999999995</v>
      </c>
      <c r="L22" s="753"/>
      <c r="M22" s="755">
        <f>F22*K22</f>
        <v>191091.01499999998</v>
      </c>
    </row>
    <row r="23" spans="1:13" s="749" customFormat="1" ht="20.100000000000001" customHeight="1">
      <c r="A23" s="750">
        <v>7</v>
      </c>
      <c r="B23" s="751">
        <v>702</v>
      </c>
      <c r="C23" s="764" t="s">
        <v>210</v>
      </c>
      <c r="D23" s="753" t="s">
        <v>140</v>
      </c>
      <c r="E23" s="753">
        <v>1970</v>
      </c>
      <c r="F23" s="754">
        <v>40.25</v>
      </c>
      <c r="G23" s="755">
        <f>F23*E23</f>
        <v>79292.5</v>
      </c>
      <c r="H23" s="748"/>
      <c r="I23" s="780">
        <v>2220.5500000000002</v>
      </c>
      <c r="J23" s="781">
        <f>K23-I23</f>
        <v>0</v>
      </c>
      <c r="K23" s="781">
        <v>2220.5500000000002</v>
      </c>
      <c r="L23" s="753"/>
      <c r="M23" s="755">
        <f>F23*K23</f>
        <v>89377.137500000012</v>
      </c>
    </row>
    <row r="24" spans="1:13" s="749" customFormat="1" ht="76.5">
      <c r="A24" s="750"/>
      <c r="B24" s="751"/>
      <c r="C24" s="763" t="s">
        <v>526</v>
      </c>
      <c r="D24" s="753"/>
      <c r="E24" s="753"/>
      <c r="F24" s="754"/>
      <c r="G24" s="755"/>
      <c r="H24" s="748"/>
      <c r="I24" s="780"/>
      <c r="J24" s="781"/>
      <c r="K24" s="781"/>
      <c r="L24" s="753"/>
      <c r="M24" s="755"/>
    </row>
    <row r="25" spans="1:13" s="749" customFormat="1" ht="20.100000000000001" customHeight="1">
      <c r="A25" s="750">
        <v>8</v>
      </c>
      <c r="B25" s="751">
        <v>701</v>
      </c>
      <c r="C25" s="764" t="s">
        <v>209</v>
      </c>
      <c r="D25" s="753" t="s">
        <v>139</v>
      </c>
      <c r="E25" s="753">
        <v>115</v>
      </c>
      <c r="F25" s="754">
        <v>310.5</v>
      </c>
      <c r="G25" s="755">
        <f>F25*E25</f>
        <v>35707.5</v>
      </c>
      <c r="H25" s="748"/>
      <c r="I25" s="780">
        <v>264.5</v>
      </c>
      <c r="J25" s="781">
        <f>K25-I25</f>
        <v>0</v>
      </c>
      <c r="K25" s="781">
        <v>264.5</v>
      </c>
      <c r="L25" s="753"/>
      <c r="M25" s="755">
        <f>F25*K25</f>
        <v>82127.25</v>
      </c>
    </row>
    <row r="26" spans="1:13" s="749" customFormat="1" ht="20.100000000000001" customHeight="1" thickBot="1">
      <c r="A26" s="757">
        <v>9</v>
      </c>
      <c r="B26" s="758">
        <v>702</v>
      </c>
      <c r="C26" s="766" t="s">
        <v>210</v>
      </c>
      <c r="D26" s="760" t="s">
        <v>140</v>
      </c>
      <c r="E26" s="760">
        <v>1065</v>
      </c>
      <c r="F26" s="761">
        <v>40.25</v>
      </c>
      <c r="G26" s="762">
        <f>F26*E26</f>
        <v>42866.25</v>
      </c>
      <c r="H26" s="748"/>
      <c r="I26" s="782">
        <v>1162.8699999999999</v>
      </c>
      <c r="J26" s="783">
        <f>K26-I26</f>
        <v>125.13000000000011</v>
      </c>
      <c r="K26" s="783">
        <v>1288</v>
      </c>
      <c r="L26" s="760"/>
      <c r="M26" s="762">
        <f>F26*K26</f>
        <v>51842</v>
      </c>
    </row>
    <row r="27" spans="1:13" s="14" customFormat="1" ht="24.95" customHeight="1" thickTop="1" thickBot="1">
      <c r="A27" s="19"/>
      <c r="B27" s="65"/>
      <c r="C27" s="95" t="s">
        <v>174</v>
      </c>
      <c r="D27" s="218"/>
      <c r="E27" s="84"/>
      <c r="F27" s="85"/>
      <c r="G27" s="86">
        <f>SUM(G22:G26)</f>
        <v>251016.25</v>
      </c>
      <c r="H27" s="87"/>
      <c r="I27" s="590"/>
      <c r="J27" s="390"/>
      <c r="K27" s="443"/>
      <c r="L27" s="84"/>
      <c r="M27" s="226">
        <f>SUM(M22:M26)</f>
        <v>414437.40249999997</v>
      </c>
    </row>
    <row r="28" spans="1:13" s="749" customFormat="1" ht="21.95" customHeight="1" thickTop="1">
      <c r="A28" s="742"/>
      <c r="B28" s="743"/>
      <c r="C28" s="771" t="s">
        <v>304</v>
      </c>
      <c r="D28" s="745"/>
      <c r="E28" s="745"/>
      <c r="F28" s="746"/>
      <c r="G28" s="747"/>
      <c r="H28" s="748"/>
      <c r="I28" s="778"/>
      <c r="J28" s="779"/>
      <c r="K28" s="779"/>
      <c r="L28" s="745"/>
      <c r="M28" s="747"/>
    </row>
    <row r="29" spans="1:13" s="749" customFormat="1" ht="63.75">
      <c r="A29" s="750">
        <v>10</v>
      </c>
      <c r="B29" s="751">
        <v>605</v>
      </c>
      <c r="C29" s="752" t="s">
        <v>220</v>
      </c>
      <c r="D29" s="753" t="s">
        <v>140</v>
      </c>
      <c r="E29" s="753">
        <v>725</v>
      </c>
      <c r="F29" s="754">
        <v>26.45</v>
      </c>
      <c r="G29" s="755">
        <f>F29*E29</f>
        <v>19176.25</v>
      </c>
      <c r="H29" s="748"/>
      <c r="I29" s="780">
        <v>518.42999999999995</v>
      </c>
      <c r="J29" s="781">
        <f>K29-I29</f>
        <v>0</v>
      </c>
      <c r="K29" s="781">
        <v>518.42999999999995</v>
      </c>
      <c r="L29" s="768">
        <v>1</v>
      </c>
      <c r="M29" s="755">
        <f>F29*K29*L29</f>
        <v>13712.473499999998</v>
      </c>
    </row>
    <row r="30" spans="1:13" s="749" customFormat="1" ht="102.75" thickBot="1">
      <c r="A30" s="757">
        <v>11</v>
      </c>
      <c r="B30" s="758">
        <v>603</v>
      </c>
      <c r="C30" s="759" t="s">
        <v>602</v>
      </c>
      <c r="D30" s="760" t="s">
        <v>140</v>
      </c>
      <c r="E30" s="760">
        <v>725</v>
      </c>
      <c r="F30" s="761">
        <v>28.75</v>
      </c>
      <c r="G30" s="762">
        <f>F30*E30</f>
        <v>20843.75</v>
      </c>
      <c r="H30" s="748"/>
      <c r="I30" s="780">
        <v>518.42999999999995</v>
      </c>
      <c r="J30" s="783">
        <f>K30-I30</f>
        <v>0</v>
      </c>
      <c r="K30" s="781">
        <v>518.42999999999995</v>
      </c>
      <c r="L30" s="769">
        <v>1</v>
      </c>
      <c r="M30" s="770">
        <f>F30*K30*L30</f>
        <v>14904.862499999999</v>
      </c>
    </row>
    <row r="31" spans="1:13" s="14" customFormat="1" ht="24.95" customHeight="1" thickTop="1" thickBot="1">
      <c r="A31" s="19"/>
      <c r="B31" s="65"/>
      <c r="C31" s="16" t="s">
        <v>221</v>
      </c>
      <c r="D31" s="218"/>
      <c r="E31" s="84"/>
      <c r="F31" s="85"/>
      <c r="G31" s="219">
        <f>SUM(G29:G30)</f>
        <v>40020</v>
      </c>
      <c r="H31" s="87"/>
      <c r="I31" s="398"/>
      <c r="J31" s="390"/>
      <c r="K31" s="444"/>
      <c r="L31" s="144"/>
      <c r="M31" s="227">
        <f>SUM(M29:M30)</f>
        <v>28617.335999999996</v>
      </c>
    </row>
    <row r="32" spans="1:13" s="749" customFormat="1" ht="21.95" customHeight="1" thickTop="1">
      <c r="A32" s="742"/>
      <c r="B32" s="743"/>
      <c r="C32" s="771" t="s">
        <v>305</v>
      </c>
      <c r="D32" s="745"/>
      <c r="E32" s="745"/>
      <c r="F32" s="746"/>
      <c r="G32" s="747"/>
      <c r="H32" s="748"/>
      <c r="I32" s="778"/>
      <c r="J32" s="779"/>
      <c r="K32" s="779"/>
      <c r="L32" s="745"/>
      <c r="M32" s="747"/>
    </row>
    <row r="33" spans="1:16" s="749" customFormat="1" ht="127.5">
      <c r="A33" s="750">
        <v>12</v>
      </c>
      <c r="B33" s="751">
        <v>802</v>
      </c>
      <c r="C33" s="752" t="s">
        <v>95</v>
      </c>
      <c r="D33" s="753" t="s">
        <v>140</v>
      </c>
      <c r="E33" s="753">
        <v>11900</v>
      </c>
      <c r="F33" s="754">
        <v>25.3</v>
      </c>
      <c r="G33" s="755">
        <f>F33*E33</f>
        <v>301070</v>
      </c>
      <c r="H33" s="784"/>
      <c r="I33" s="780">
        <v>8227.4</v>
      </c>
      <c r="J33" s="781">
        <f>K33-I33</f>
        <v>1950.6800000000003</v>
      </c>
      <c r="K33" s="781">
        <v>10178.08</v>
      </c>
      <c r="L33" s="768">
        <v>1</v>
      </c>
      <c r="M33" s="755">
        <f>F33*K33*L33</f>
        <v>257505.424</v>
      </c>
    </row>
    <row r="34" spans="1:16" s="749" customFormat="1" ht="38.25">
      <c r="A34" s="750">
        <v>13</v>
      </c>
      <c r="B34" s="751">
        <v>801</v>
      </c>
      <c r="C34" s="752" t="s">
        <v>740</v>
      </c>
      <c r="D34" s="753" t="s">
        <v>140</v>
      </c>
      <c r="E34" s="753">
        <v>5100</v>
      </c>
      <c r="F34" s="754">
        <v>16.100000000000001</v>
      </c>
      <c r="G34" s="755">
        <f>F34*E34</f>
        <v>82110</v>
      </c>
      <c r="H34" s="748"/>
      <c r="I34" s="780">
        <v>4635.79</v>
      </c>
      <c r="J34" s="781">
        <f>K34-I34</f>
        <v>0</v>
      </c>
      <c r="K34" s="781">
        <v>4635.79</v>
      </c>
      <c r="L34" s="753"/>
      <c r="M34" s="755">
        <f>F34*K34</f>
        <v>74636.219000000012</v>
      </c>
      <c r="P34" s="785">
        <f>M34+M35</f>
        <v>131610.09400000001</v>
      </c>
    </row>
    <row r="35" spans="1:16" s="749" customFormat="1" ht="51">
      <c r="A35" s="750">
        <v>14</v>
      </c>
      <c r="B35" s="751">
        <v>801</v>
      </c>
      <c r="C35" s="752" t="s">
        <v>741</v>
      </c>
      <c r="D35" s="753" t="s">
        <v>140</v>
      </c>
      <c r="E35" s="753">
        <v>4600</v>
      </c>
      <c r="F35" s="754">
        <v>16.100000000000001</v>
      </c>
      <c r="G35" s="755">
        <f>F35*E35</f>
        <v>74060</v>
      </c>
      <c r="H35" s="748"/>
      <c r="I35" s="780">
        <v>3538.75</v>
      </c>
      <c r="J35" s="781">
        <f>K35-I35</f>
        <v>0</v>
      </c>
      <c r="K35" s="781">
        <v>3538.75</v>
      </c>
      <c r="L35" s="753"/>
      <c r="M35" s="755">
        <f>F35*K35</f>
        <v>56973.875000000007</v>
      </c>
    </row>
    <row r="36" spans="1:16" s="749" customFormat="1" ht="51.75" thickBot="1">
      <c r="A36" s="757">
        <v>15</v>
      </c>
      <c r="B36" s="758">
        <v>802</v>
      </c>
      <c r="C36" s="759" t="s">
        <v>547</v>
      </c>
      <c r="D36" s="760" t="s">
        <v>140</v>
      </c>
      <c r="E36" s="760">
        <v>30</v>
      </c>
      <c r="F36" s="761">
        <v>161</v>
      </c>
      <c r="G36" s="762">
        <f>F36*E36</f>
        <v>4830</v>
      </c>
      <c r="H36" s="748"/>
      <c r="I36" s="782"/>
      <c r="J36" s="783">
        <f>K36-I36</f>
        <v>0</v>
      </c>
      <c r="K36" s="783"/>
      <c r="L36" s="760"/>
      <c r="M36" s="755">
        <f>F36*K36</f>
        <v>0</v>
      </c>
    </row>
    <row r="37" spans="1:16" s="14" customFormat="1" ht="27" customHeight="1" thickTop="1" thickBot="1">
      <c r="A37" s="19"/>
      <c r="B37" s="65"/>
      <c r="C37" s="16" t="s">
        <v>548</v>
      </c>
      <c r="D37" s="218"/>
      <c r="E37" s="84"/>
      <c r="F37" s="85"/>
      <c r="G37" s="219">
        <f>SUM(G33:G36)</f>
        <v>462070</v>
      </c>
      <c r="H37" s="87"/>
      <c r="I37" s="590"/>
      <c r="J37" s="390"/>
      <c r="K37" s="443"/>
      <c r="L37" s="84"/>
      <c r="M37" s="231">
        <f>SUM(M33:M36)</f>
        <v>389115.51800000004</v>
      </c>
    </row>
    <row r="38" spans="1:16" s="224" customFormat="1" ht="21.95" customHeight="1" thickTop="1">
      <c r="A38" s="519"/>
      <c r="B38" s="520"/>
      <c r="C38" s="534" t="s">
        <v>307</v>
      </c>
      <c r="D38" s="452"/>
      <c r="E38" s="452"/>
      <c r="F38" s="522"/>
      <c r="G38" s="523"/>
      <c r="H38" s="481"/>
      <c r="I38" s="683"/>
      <c r="J38" s="684"/>
      <c r="K38" s="684"/>
      <c r="L38" s="452"/>
      <c r="M38" s="523"/>
    </row>
    <row r="39" spans="1:16" s="224" customFormat="1" ht="77.25" thickBot="1">
      <c r="A39" s="497">
        <v>16</v>
      </c>
      <c r="B39" s="498">
        <v>1002</v>
      </c>
      <c r="C39" s="499" t="s">
        <v>549</v>
      </c>
      <c r="D39" s="500" t="s">
        <v>140</v>
      </c>
      <c r="E39" s="500">
        <v>13350</v>
      </c>
      <c r="F39" s="501">
        <v>25.3</v>
      </c>
      <c r="G39" s="502">
        <f>F39*E39</f>
        <v>337755</v>
      </c>
      <c r="H39" s="481"/>
      <c r="I39" s="507"/>
      <c r="J39" s="535">
        <f>K39-I39</f>
        <v>0</v>
      </c>
      <c r="K39" s="535"/>
      <c r="L39" s="500"/>
      <c r="M39" s="502">
        <f>F39*K39</f>
        <v>0</v>
      </c>
    </row>
    <row r="40" spans="1:16" s="14" customFormat="1" ht="24.95" customHeight="1" thickTop="1" thickBot="1">
      <c r="A40" s="19"/>
      <c r="B40" s="65"/>
      <c r="C40" s="95" t="s">
        <v>550</v>
      </c>
      <c r="D40" s="218"/>
      <c r="E40" s="218"/>
      <c r="F40" s="85"/>
      <c r="G40" s="219">
        <f>SUM(G39)</f>
        <v>337755</v>
      </c>
      <c r="H40" s="87"/>
      <c r="I40" s="590"/>
      <c r="J40" s="387"/>
      <c r="K40" s="443"/>
      <c r="L40" s="218"/>
      <c r="M40" s="231">
        <f>SUM(M39)</f>
        <v>0</v>
      </c>
    </row>
    <row r="41" spans="1:16" ht="21.95" customHeight="1" thickTop="1">
      <c r="A41" s="66"/>
      <c r="B41" s="67"/>
      <c r="C41" s="96" t="s">
        <v>306</v>
      </c>
      <c r="D41" s="88"/>
      <c r="E41" s="88"/>
      <c r="F41" s="89"/>
      <c r="G41" s="90"/>
      <c r="I41" s="388"/>
      <c r="J41" s="436"/>
      <c r="K41" s="436"/>
      <c r="L41" s="88"/>
      <c r="M41" s="90"/>
    </row>
    <row r="42" spans="1:16" s="224" customFormat="1" ht="76.5">
      <c r="A42" s="475">
        <v>17</v>
      </c>
      <c r="B42" s="476">
        <v>901</v>
      </c>
      <c r="C42" s="496" t="s">
        <v>766</v>
      </c>
      <c r="D42" s="478" t="s">
        <v>140</v>
      </c>
      <c r="E42" s="478">
        <v>480</v>
      </c>
      <c r="F42" s="479">
        <v>132.25</v>
      </c>
      <c r="G42" s="480">
        <f t="shared" ref="G42:G47" si="0">F42*E42</f>
        <v>63480</v>
      </c>
      <c r="H42" s="481"/>
      <c r="I42" s="482"/>
      <c r="J42" s="483">
        <f t="shared" ref="J42:J47" si="1">K42-I42</f>
        <v>125</v>
      </c>
      <c r="K42" s="483">
        <v>125</v>
      </c>
      <c r="L42" s="484">
        <v>0.75</v>
      </c>
      <c r="M42" s="480">
        <f>F42*K42*L42</f>
        <v>12398.4375</v>
      </c>
    </row>
    <row r="43" spans="1:16" s="224" customFormat="1" ht="51">
      <c r="A43" s="475">
        <v>18</v>
      </c>
      <c r="B43" s="476">
        <v>901</v>
      </c>
      <c r="C43" s="496" t="s">
        <v>551</v>
      </c>
      <c r="D43" s="478" t="s">
        <v>552</v>
      </c>
      <c r="E43" s="478">
        <v>175</v>
      </c>
      <c r="F43" s="479">
        <v>17.25</v>
      </c>
      <c r="G43" s="480">
        <f t="shared" si="0"/>
        <v>3018.75</v>
      </c>
      <c r="H43" s="481"/>
      <c r="I43" s="482"/>
      <c r="J43" s="483">
        <f t="shared" si="1"/>
        <v>0</v>
      </c>
      <c r="K43" s="483"/>
      <c r="L43" s="478"/>
      <c r="M43" s="480">
        <f>F43*K43</f>
        <v>0</v>
      </c>
    </row>
    <row r="44" spans="1:16" s="224" customFormat="1" ht="63.75">
      <c r="A44" s="475">
        <v>19</v>
      </c>
      <c r="B44" s="476">
        <v>901</v>
      </c>
      <c r="C44" s="496" t="s">
        <v>542</v>
      </c>
      <c r="D44" s="478" t="s">
        <v>552</v>
      </c>
      <c r="E44" s="478">
        <v>120</v>
      </c>
      <c r="F44" s="479">
        <v>34.5</v>
      </c>
      <c r="G44" s="480">
        <f t="shared" si="0"/>
        <v>4140</v>
      </c>
      <c r="H44" s="481"/>
      <c r="I44" s="482"/>
      <c r="J44" s="483">
        <f t="shared" si="1"/>
        <v>0</v>
      </c>
      <c r="K44" s="483"/>
      <c r="L44" s="478"/>
      <c r="M44" s="480">
        <f>F44*K44</f>
        <v>0</v>
      </c>
    </row>
    <row r="45" spans="1:16" s="224" customFormat="1" ht="63.75">
      <c r="A45" s="475">
        <v>20</v>
      </c>
      <c r="B45" s="476">
        <v>903</v>
      </c>
      <c r="C45" s="496" t="s">
        <v>767</v>
      </c>
      <c r="D45" s="478" t="s">
        <v>140</v>
      </c>
      <c r="E45" s="478">
        <v>755</v>
      </c>
      <c r="F45" s="479">
        <v>40.25</v>
      </c>
      <c r="G45" s="480">
        <f t="shared" si="0"/>
        <v>30388.75</v>
      </c>
      <c r="H45" s="481"/>
      <c r="I45" s="482"/>
      <c r="J45" s="483">
        <f t="shared" si="1"/>
        <v>0</v>
      </c>
      <c r="K45" s="483"/>
      <c r="L45" s="478"/>
      <c r="M45" s="480">
        <f>F45*K45</f>
        <v>0</v>
      </c>
    </row>
    <row r="46" spans="1:16" s="224" customFormat="1" ht="63.75">
      <c r="A46" s="475">
        <v>21</v>
      </c>
      <c r="B46" s="476">
        <v>903</v>
      </c>
      <c r="C46" s="496" t="s">
        <v>539</v>
      </c>
      <c r="D46" s="478" t="s">
        <v>552</v>
      </c>
      <c r="E46" s="478">
        <v>210</v>
      </c>
      <c r="F46" s="479">
        <v>17.25</v>
      </c>
      <c r="G46" s="480">
        <f t="shared" si="0"/>
        <v>3622.5</v>
      </c>
      <c r="H46" s="481"/>
      <c r="I46" s="482"/>
      <c r="J46" s="483">
        <f t="shared" si="1"/>
        <v>0</v>
      </c>
      <c r="K46" s="483"/>
      <c r="L46" s="478"/>
      <c r="M46" s="480">
        <f>F46*K46</f>
        <v>0</v>
      </c>
    </row>
    <row r="47" spans="1:16" s="224" customFormat="1" ht="83.25" customHeight="1" thickBot="1">
      <c r="A47" s="497">
        <v>22</v>
      </c>
      <c r="B47" s="498">
        <v>1602</v>
      </c>
      <c r="C47" s="499" t="s">
        <v>301</v>
      </c>
      <c r="D47" s="500" t="s">
        <v>140</v>
      </c>
      <c r="E47" s="500">
        <v>1350</v>
      </c>
      <c r="F47" s="501">
        <v>51.75</v>
      </c>
      <c r="G47" s="502">
        <f t="shared" si="0"/>
        <v>69862.5</v>
      </c>
      <c r="H47" s="481"/>
      <c r="I47" s="507"/>
      <c r="J47" s="535">
        <f t="shared" si="1"/>
        <v>0</v>
      </c>
      <c r="K47" s="535"/>
      <c r="L47" s="500"/>
      <c r="M47" s="502">
        <f>F47*K47</f>
        <v>0</v>
      </c>
    </row>
    <row r="48" spans="1:16" s="14" customFormat="1" ht="24.95" customHeight="1" thickTop="1" thickBot="1">
      <c r="A48" s="74"/>
      <c r="B48" s="15"/>
      <c r="C48" s="16" t="s">
        <v>302</v>
      </c>
      <c r="D48" s="84"/>
      <c r="E48" s="84"/>
      <c r="F48" s="85"/>
      <c r="G48" s="86">
        <f>SUM(G42:G47)</f>
        <v>174512.5</v>
      </c>
      <c r="H48" s="87"/>
      <c r="I48" s="590"/>
      <c r="J48" s="387"/>
      <c r="K48" s="443"/>
      <c r="L48" s="84"/>
      <c r="M48" s="231">
        <f>SUM(M42:M47)</f>
        <v>12398.4375</v>
      </c>
    </row>
    <row r="49" spans="1:13" ht="21.95" customHeight="1" thickTop="1">
      <c r="A49" s="66"/>
      <c r="B49" s="67"/>
      <c r="C49" s="96" t="s">
        <v>308</v>
      </c>
      <c r="D49" s="88"/>
      <c r="E49" s="88"/>
      <c r="F49" s="89"/>
      <c r="G49" s="90"/>
      <c r="I49" s="388"/>
      <c r="J49" s="436"/>
      <c r="K49" s="436"/>
      <c r="L49" s="88"/>
      <c r="M49" s="90"/>
    </row>
    <row r="50" spans="1:13" s="224" customFormat="1" ht="92.25" customHeight="1">
      <c r="A50" s="475">
        <v>23</v>
      </c>
      <c r="B50" s="476">
        <v>901</v>
      </c>
      <c r="C50" s="496" t="s">
        <v>471</v>
      </c>
      <c r="D50" s="478" t="s">
        <v>140</v>
      </c>
      <c r="E50" s="478">
        <v>215</v>
      </c>
      <c r="F50" s="479">
        <v>149.5</v>
      </c>
      <c r="G50" s="480">
        <f>F50*E50</f>
        <v>32142.5</v>
      </c>
      <c r="H50" s="481"/>
      <c r="I50" s="482"/>
      <c r="J50" s="483">
        <f>K50-I50</f>
        <v>0</v>
      </c>
      <c r="K50" s="483"/>
      <c r="L50" s="478"/>
      <c r="M50" s="480">
        <f>F50*K50</f>
        <v>0</v>
      </c>
    </row>
    <row r="51" spans="1:13" s="224" customFormat="1" ht="76.5">
      <c r="A51" s="475">
        <v>24</v>
      </c>
      <c r="B51" s="476">
        <v>901</v>
      </c>
      <c r="C51" s="496" t="s">
        <v>472</v>
      </c>
      <c r="D51" s="478" t="s">
        <v>552</v>
      </c>
      <c r="E51" s="478">
        <v>65</v>
      </c>
      <c r="F51" s="479">
        <v>46</v>
      </c>
      <c r="G51" s="480">
        <f>F51*E51</f>
        <v>2990</v>
      </c>
      <c r="H51" s="481"/>
      <c r="I51" s="482"/>
      <c r="J51" s="483">
        <f>K51-I51</f>
        <v>0</v>
      </c>
      <c r="K51" s="483"/>
      <c r="L51" s="478"/>
      <c r="M51" s="480">
        <f>F51*K51</f>
        <v>0</v>
      </c>
    </row>
    <row r="52" spans="1:13" s="224" customFormat="1" ht="89.25">
      <c r="A52" s="475"/>
      <c r="B52" s="476"/>
      <c r="C52" s="477" t="s">
        <v>473</v>
      </c>
      <c r="D52" s="478"/>
      <c r="E52" s="478"/>
      <c r="F52" s="479"/>
      <c r="G52" s="480"/>
      <c r="H52" s="481"/>
      <c r="I52" s="482"/>
      <c r="J52" s="483">
        <f>K52-I52</f>
        <v>0</v>
      </c>
      <c r="K52" s="483"/>
      <c r="L52" s="478"/>
      <c r="M52" s="480">
        <f>F52*K52</f>
        <v>0</v>
      </c>
    </row>
    <row r="53" spans="1:13" s="224" customFormat="1" ht="18.75" customHeight="1">
      <c r="A53" s="475">
        <v>25</v>
      </c>
      <c r="B53" s="476">
        <v>901</v>
      </c>
      <c r="C53" s="496" t="s">
        <v>618</v>
      </c>
      <c r="D53" s="478" t="s">
        <v>552</v>
      </c>
      <c r="E53" s="478">
        <v>45</v>
      </c>
      <c r="F53" s="479">
        <v>230</v>
      </c>
      <c r="G53" s="480">
        <f>F53*E53</f>
        <v>10350</v>
      </c>
      <c r="H53" s="481"/>
      <c r="I53" s="482"/>
      <c r="J53" s="483">
        <f>K53-I53</f>
        <v>0</v>
      </c>
      <c r="K53" s="483"/>
      <c r="L53" s="478"/>
      <c r="M53" s="480">
        <f>F53*K53</f>
        <v>0</v>
      </c>
    </row>
    <row r="54" spans="1:13" s="749" customFormat="1" ht="89.25">
      <c r="A54" s="750"/>
      <c r="B54" s="751"/>
      <c r="C54" s="763" t="s">
        <v>870</v>
      </c>
      <c r="D54" s="753"/>
      <c r="E54" s="753"/>
      <c r="F54" s="754"/>
      <c r="G54" s="755"/>
      <c r="H54" s="748"/>
      <c r="I54" s="780"/>
      <c r="J54" s="781"/>
      <c r="K54" s="781"/>
      <c r="L54" s="753"/>
      <c r="M54" s="755"/>
    </row>
    <row r="55" spans="1:13" s="749" customFormat="1" ht="18.75" customHeight="1">
      <c r="A55" s="750">
        <v>26</v>
      </c>
      <c r="B55" s="751">
        <v>901</v>
      </c>
      <c r="C55" s="752" t="s">
        <v>871</v>
      </c>
      <c r="D55" s="753" t="s">
        <v>552</v>
      </c>
      <c r="E55" s="753">
        <v>125</v>
      </c>
      <c r="F55" s="754">
        <v>82.8</v>
      </c>
      <c r="G55" s="755">
        <f>F55*E55</f>
        <v>10350</v>
      </c>
      <c r="H55" s="748"/>
      <c r="I55" s="780"/>
      <c r="J55" s="781">
        <f t="shared" ref="J55:J60" si="2">K55-I55</f>
        <v>125</v>
      </c>
      <c r="K55" s="781">
        <v>125</v>
      </c>
      <c r="L55" s="768">
        <v>0.75</v>
      </c>
      <c r="M55" s="755">
        <f>L55*K55*F55</f>
        <v>7762.5</v>
      </c>
    </row>
    <row r="56" spans="1:13" s="749" customFormat="1" ht="18.75" customHeight="1">
      <c r="A56" s="750">
        <v>27</v>
      </c>
      <c r="B56" s="751">
        <v>901</v>
      </c>
      <c r="C56" s="752" t="s">
        <v>872</v>
      </c>
      <c r="D56" s="753" t="s">
        <v>552</v>
      </c>
      <c r="E56" s="753">
        <v>220</v>
      </c>
      <c r="F56" s="754">
        <v>82.8</v>
      </c>
      <c r="G56" s="755">
        <f>F56*E56</f>
        <v>18216</v>
      </c>
      <c r="H56" s="748"/>
      <c r="I56" s="780">
        <v>95.73</v>
      </c>
      <c r="J56" s="781">
        <f t="shared" si="2"/>
        <v>0</v>
      </c>
      <c r="K56" s="781">
        <v>95.73</v>
      </c>
      <c r="L56" s="768">
        <v>0.75</v>
      </c>
      <c r="M56" s="755">
        <f>L56*K56*F56</f>
        <v>5944.8329999999996</v>
      </c>
    </row>
    <row r="57" spans="1:13" s="749" customFormat="1" ht="18.75" customHeight="1">
      <c r="A57" s="750"/>
      <c r="B57" s="751"/>
      <c r="C57" s="752"/>
      <c r="D57" s="753"/>
      <c r="E57" s="753"/>
      <c r="F57" s="754"/>
      <c r="G57" s="755"/>
      <c r="H57" s="748"/>
      <c r="I57" s="780">
        <v>210</v>
      </c>
      <c r="J57" s="781">
        <f t="shared" si="2"/>
        <v>0</v>
      </c>
      <c r="K57" s="781">
        <v>210</v>
      </c>
      <c r="L57" s="768">
        <v>0.65</v>
      </c>
      <c r="M57" s="755">
        <f>L57*K57*F56</f>
        <v>11302.199999999999</v>
      </c>
    </row>
    <row r="58" spans="1:13" s="749" customFormat="1" ht="18.75" customHeight="1">
      <c r="A58" s="750">
        <v>28</v>
      </c>
      <c r="B58" s="751">
        <v>901</v>
      </c>
      <c r="C58" s="752" t="s">
        <v>873</v>
      </c>
      <c r="D58" s="753" t="s">
        <v>552</v>
      </c>
      <c r="E58" s="753">
        <v>250</v>
      </c>
      <c r="F58" s="754">
        <v>82.8</v>
      </c>
      <c r="G58" s="755">
        <f>F58*E58</f>
        <v>20700</v>
      </c>
      <c r="H58" s="748"/>
      <c r="I58" s="780">
        <v>249</v>
      </c>
      <c r="J58" s="781">
        <f t="shared" si="2"/>
        <v>0</v>
      </c>
      <c r="K58" s="781">
        <v>249</v>
      </c>
      <c r="L58" s="768">
        <v>0.75</v>
      </c>
      <c r="M58" s="755">
        <f>L58*K58*F58</f>
        <v>15462.9</v>
      </c>
    </row>
    <row r="59" spans="1:13" s="224" customFormat="1" ht="59.25" customHeight="1">
      <c r="A59" s="475">
        <v>29</v>
      </c>
      <c r="B59" s="476">
        <v>901</v>
      </c>
      <c r="C59" s="496" t="s">
        <v>37</v>
      </c>
      <c r="D59" s="478" t="s">
        <v>552</v>
      </c>
      <c r="E59" s="478">
        <v>25</v>
      </c>
      <c r="F59" s="479">
        <v>115</v>
      </c>
      <c r="G59" s="480">
        <f>F59*E59</f>
        <v>2875</v>
      </c>
      <c r="H59" s="481"/>
      <c r="I59" s="482"/>
      <c r="J59" s="483">
        <f t="shared" si="2"/>
        <v>0</v>
      </c>
      <c r="K59" s="483"/>
      <c r="L59" s="478"/>
      <c r="M59" s="480">
        <f>L59*K59*F59</f>
        <v>0</v>
      </c>
    </row>
    <row r="60" spans="1:13" s="224" customFormat="1" ht="51.75" thickBot="1">
      <c r="A60" s="497">
        <v>30</v>
      </c>
      <c r="B60" s="498">
        <v>901</v>
      </c>
      <c r="C60" s="499" t="s">
        <v>881</v>
      </c>
      <c r="D60" s="500" t="s">
        <v>140</v>
      </c>
      <c r="E60" s="500">
        <v>510</v>
      </c>
      <c r="F60" s="501">
        <v>115</v>
      </c>
      <c r="G60" s="502">
        <f>F60*E60</f>
        <v>58650</v>
      </c>
      <c r="H60" s="481"/>
      <c r="I60" s="507"/>
      <c r="J60" s="535">
        <f t="shared" si="2"/>
        <v>0</v>
      </c>
      <c r="K60" s="535"/>
      <c r="L60" s="500"/>
      <c r="M60" s="480">
        <f>L60*K60*F60</f>
        <v>0</v>
      </c>
    </row>
    <row r="61" spans="1:13" s="14" customFormat="1" ht="24.95" customHeight="1" thickTop="1" thickBot="1">
      <c r="A61" s="74"/>
      <c r="B61" s="15"/>
      <c r="C61" s="16" t="s">
        <v>882</v>
      </c>
      <c r="D61" s="84"/>
      <c r="E61" s="84"/>
      <c r="F61" s="85"/>
      <c r="G61" s="86">
        <f>SUM(G50:G60)</f>
        <v>156273.5</v>
      </c>
      <c r="H61" s="87"/>
      <c r="I61" s="398"/>
      <c r="J61" s="438"/>
      <c r="K61" s="444"/>
      <c r="L61" s="84"/>
      <c r="M61" s="227">
        <f>SUM(M50:M60)</f>
        <v>40472.432999999997</v>
      </c>
    </row>
    <row r="62" spans="1:13" s="749" customFormat="1" ht="21.95" customHeight="1" thickTop="1">
      <c r="A62" s="742"/>
      <c r="B62" s="743"/>
      <c r="C62" s="771" t="s">
        <v>883</v>
      </c>
      <c r="D62" s="745"/>
      <c r="E62" s="745"/>
      <c r="F62" s="746"/>
      <c r="G62" s="747"/>
      <c r="H62" s="748"/>
      <c r="I62" s="786"/>
      <c r="J62" s="787"/>
      <c r="K62" s="787"/>
      <c r="L62" s="777"/>
      <c r="M62" s="755"/>
    </row>
    <row r="63" spans="1:13" s="749" customFormat="1" ht="18.75" customHeight="1">
      <c r="A63" s="750">
        <v>31</v>
      </c>
      <c r="B63" s="751">
        <v>1501</v>
      </c>
      <c r="C63" s="752" t="s">
        <v>225</v>
      </c>
      <c r="D63" s="753" t="s">
        <v>552</v>
      </c>
      <c r="E63" s="753">
        <v>75</v>
      </c>
      <c r="F63" s="754">
        <v>149.5</v>
      </c>
      <c r="G63" s="755">
        <f>F63*E63</f>
        <v>11212.5</v>
      </c>
      <c r="H63" s="748"/>
      <c r="I63" s="765">
        <v>75</v>
      </c>
      <c r="J63" s="781">
        <f>K63-I63</f>
        <v>0</v>
      </c>
      <c r="K63" s="753">
        <v>75</v>
      </c>
      <c r="L63" s="768">
        <v>0.6</v>
      </c>
      <c r="M63" s="755">
        <f>L63*K63*F63</f>
        <v>6727.5</v>
      </c>
    </row>
    <row r="64" spans="1:13" s="749" customFormat="1" ht="18.75" customHeight="1">
      <c r="A64" s="750">
        <v>32</v>
      </c>
      <c r="B64" s="751">
        <v>1501</v>
      </c>
      <c r="C64" s="752" t="s">
        <v>229</v>
      </c>
      <c r="D64" s="753" t="s">
        <v>552</v>
      </c>
      <c r="E64" s="753">
        <v>155</v>
      </c>
      <c r="F64" s="754">
        <v>230</v>
      </c>
      <c r="G64" s="755">
        <f>F64*E64</f>
        <v>35650</v>
      </c>
      <c r="H64" s="748"/>
      <c r="I64" s="765">
        <v>155</v>
      </c>
      <c r="J64" s="781">
        <f>K64-I64</f>
        <v>0</v>
      </c>
      <c r="K64" s="753">
        <v>155</v>
      </c>
      <c r="L64" s="768">
        <v>0.6</v>
      </c>
      <c r="M64" s="755">
        <f>L64*K64*F64</f>
        <v>21390</v>
      </c>
    </row>
    <row r="65" spans="1:13" s="749" customFormat="1" ht="18.75" customHeight="1">
      <c r="A65" s="750">
        <v>33</v>
      </c>
      <c r="B65" s="751">
        <v>1501</v>
      </c>
      <c r="C65" s="752" t="s">
        <v>230</v>
      </c>
      <c r="D65" s="753" t="s">
        <v>552</v>
      </c>
      <c r="E65" s="753">
        <v>480</v>
      </c>
      <c r="F65" s="754">
        <v>345</v>
      </c>
      <c r="G65" s="755">
        <f>F65*E65</f>
        <v>165600</v>
      </c>
      <c r="H65" s="748"/>
      <c r="I65" s="765">
        <v>480</v>
      </c>
      <c r="J65" s="781">
        <f>K65-I65</f>
        <v>0</v>
      </c>
      <c r="K65" s="753">
        <v>480</v>
      </c>
      <c r="L65" s="768">
        <v>0.6</v>
      </c>
      <c r="M65" s="755">
        <f>L65*K65*F65</f>
        <v>99360</v>
      </c>
    </row>
    <row r="66" spans="1:13" s="749" customFormat="1" ht="26.25" thickBot="1">
      <c r="A66" s="757">
        <v>34</v>
      </c>
      <c r="B66" s="758">
        <v>1501</v>
      </c>
      <c r="C66" s="759" t="s">
        <v>449</v>
      </c>
      <c r="D66" s="760" t="s">
        <v>552</v>
      </c>
      <c r="E66" s="760">
        <v>17</v>
      </c>
      <c r="F66" s="761">
        <v>230</v>
      </c>
      <c r="G66" s="762">
        <f>F66*E66</f>
        <v>3910</v>
      </c>
      <c r="H66" s="748"/>
      <c r="I66" s="767">
        <v>17</v>
      </c>
      <c r="J66" s="783">
        <f>K66-I66</f>
        <v>0</v>
      </c>
      <c r="K66" s="760">
        <v>17</v>
      </c>
      <c r="L66" s="768">
        <v>0.6</v>
      </c>
      <c r="M66" s="755">
        <f>L66*K66*F66</f>
        <v>2346</v>
      </c>
    </row>
    <row r="67" spans="1:13" s="14" customFormat="1" ht="24.95" customHeight="1" thickTop="1" thickBot="1">
      <c r="A67" s="74"/>
      <c r="B67" s="15"/>
      <c r="C67" s="16" t="s">
        <v>886</v>
      </c>
      <c r="D67" s="84"/>
      <c r="E67" s="84"/>
      <c r="F67" s="85"/>
      <c r="G67" s="86">
        <f>SUM(G63:G66)</f>
        <v>216372.5</v>
      </c>
      <c r="H67" s="87"/>
      <c r="I67" s="398"/>
      <c r="J67" s="438"/>
      <c r="K67" s="444"/>
      <c r="L67" s="84"/>
      <c r="M67" s="227">
        <f>SUM(M63:M66)</f>
        <v>129823.5</v>
      </c>
    </row>
    <row r="68" spans="1:13" s="224" customFormat="1" ht="21.95" customHeight="1" thickTop="1">
      <c r="A68" s="519"/>
      <c r="B68" s="520"/>
      <c r="C68" s="534" t="s">
        <v>887</v>
      </c>
      <c r="D68" s="452"/>
      <c r="E68" s="452"/>
      <c r="F68" s="522"/>
      <c r="G68" s="523"/>
      <c r="H68" s="481"/>
      <c r="I68" s="591"/>
      <c r="J68" s="565"/>
      <c r="K68" s="565"/>
      <c r="L68" s="452"/>
      <c r="M68" s="528"/>
    </row>
    <row r="69" spans="1:13" s="224" customFormat="1" ht="16.5" customHeight="1" thickBot="1">
      <c r="A69" s="497">
        <v>35</v>
      </c>
      <c r="B69" s="498">
        <v>14</v>
      </c>
      <c r="C69" s="499" t="s">
        <v>888</v>
      </c>
      <c r="D69" s="500" t="s">
        <v>140</v>
      </c>
      <c r="E69" s="500">
        <v>845</v>
      </c>
      <c r="F69" s="501">
        <v>700</v>
      </c>
      <c r="G69" s="502">
        <f>F69*E69</f>
        <v>591500</v>
      </c>
      <c r="H69" s="481"/>
      <c r="I69" s="507"/>
      <c r="J69" s="535">
        <f>K69-I69</f>
        <v>0</v>
      </c>
      <c r="K69" s="535"/>
      <c r="L69" s="500"/>
      <c r="M69" s="502">
        <f>F69*K69</f>
        <v>0</v>
      </c>
    </row>
    <row r="70" spans="1:13" s="14" customFormat="1" ht="24.95" customHeight="1" thickTop="1" thickBot="1">
      <c r="A70" s="74"/>
      <c r="B70" s="15"/>
      <c r="C70" s="16" t="s">
        <v>889</v>
      </c>
      <c r="D70" s="84"/>
      <c r="E70" s="84"/>
      <c r="F70" s="85"/>
      <c r="G70" s="86">
        <f>SUM(G69)</f>
        <v>591500</v>
      </c>
      <c r="H70" s="87"/>
      <c r="I70" s="590"/>
      <c r="J70" s="390"/>
      <c r="K70" s="443"/>
      <c r="L70" s="84"/>
      <c r="M70" s="226">
        <f>SUM(M69)</f>
        <v>0</v>
      </c>
    </row>
    <row r="71" spans="1:13" ht="21.95" customHeight="1" thickTop="1">
      <c r="A71" s="66"/>
      <c r="B71" s="67"/>
      <c r="C71" s="96" t="s">
        <v>890</v>
      </c>
      <c r="D71" s="88"/>
      <c r="E71" s="88"/>
      <c r="F71" s="89"/>
      <c r="G71" s="90"/>
      <c r="I71" s="388"/>
      <c r="J71" s="436"/>
      <c r="K71" s="436"/>
      <c r="L71" s="88"/>
      <c r="M71" s="90"/>
    </row>
    <row r="72" spans="1:13" s="749" customFormat="1" ht="56.25" customHeight="1">
      <c r="A72" s="750">
        <v>36</v>
      </c>
      <c r="B72" s="751">
        <v>1206</v>
      </c>
      <c r="C72" s="752" t="s">
        <v>845</v>
      </c>
      <c r="D72" s="753" t="s">
        <v>140</v>
      </c>
      <c r="E72" s="753">
        <v>275</v>
      </c>
      <c r="F72" s="754">
        <v>138</v>
      </c>
      <c r="G72" s="755">
        <f>F72*E72</f>
        <v>37950</v>
      </c>
      <c r="H72" s="748"/>
      <c r="I72" s="780"/>
      <c r="J72" s="781">
        <f>K72-I72</f>
        <v>289.64999999999998</v>
      </c>
      <c r="K72" s="781">
        <v>289.64999999999998</v>
      </c>
      <c r="L72" s="768">
        <v>0.3</v>
      </c>
      <c r="M72" s="755">
        <f>F72*K72*L72</f>
        <v>11991.509999999998</v>
      </c>
    </row>
    <row r="73" spans="1:13" s="749" customFormat="1" ht="64.5" thickBot="1">
      <c r="A73" s="757">
        <v>37</v>
      </c>
      <c r="B73" s="758">
        <v>1206</v>
      </c>
      <c r="C73" s="759" t="s">
        <v>63</v>
      </c>
      <c r="D73" s="760" t="s">
        <v>140</v>
      </c>
      <c r="E73" s="760">
        <v>75</v>
      </c>
      <c r="F73" s="761">
        <v>230</v>
      </c>
      <c r="G73" s="762">
        <f>F73*E73</f>
        <v>17250</v>
      </c>
      <c r="H73" s="748"/>
      <c r="I73" s="782"/>
      <c r="J73" s="783">
        <f>K73-I73</f>
        <v>17.64</v>
      </c>
      <c r="K73" s="783">
        <v>17.64</v>
      </c>
      <c r="L73" s="768">
        <v>0</v>
      </c>
      <c r="M73" s="762">
        <f>F73*K73*L73</f>
        <v>0</v>
      </c>
    </row>
    <row r="74" spans="1:13" s="14" customFormat="1" ht="24.95" customHeight="1" thickTop="1" thickBot="1">
      <c r="A74" s="74"/>
      <c r="B74" s="15"/>
      <c r="C74" s="16" t="s">
        <v>64</v>
      </c>
      <c r="D74" s="84"/>
      <c r="E74" s="84"/>
      <c r="F74" s="85"/>
      <c r="G74" s="86">
        <f>SUM(G72:G73)</f>
        <v>55200</v>
      </c>
      <c r="H74" s="87"/>
      <c r="I74" s="590"/>
      <c r="J74" s="390"/>
      <c r="K74" s="443"/>
      <c r="L74" s="84"/>
      <c r="M74" s="226">
        <f>SUM(M72:M73)</f>
        <v>11991.509999999998</v>
      </c>
    </row>
    <row r="75" spans="1:13" ht="21.95" customHeight="1" thickTop="1">
      <c r="A75" s="66"/>
      <c r="B75" s="67"/>
      <c r="C75" s="96" t="s">
        <v>65</v>
      </c>
      <c r="D75" s="88"/>
      <c r="E75" s="88"/>
      <c r="F75" s="89"/>
      <c r="G75" s="90"/>
      <c r="I75" s="388"/>
      <c r="J75" s="436"/>
      <c r="K75" s="436"/>
      <c r="L75" s="88"/>
      <c r="M75" s="90"/>
    </row>
    <row r="76" spans="1:13" s="749" customFormat="1" ht="107.25" customHeight="1">
      <c r="A76" s="750">
        <v>38</v>
      </c>
      <c r="B76" s="751">
        <v>1301</v>
      </c>
      <c r="C76" s="752" t="s">
        <v>66</v>
      </c>
      <c r="D76" s="753" t="s">
        <v>67</v>
      </c>
      <c r="E76" s="753">
        <v>24</v>
      </c>
      <c r="F76" s="754">
        <v>4025</v>
      </c>
      <c r="G76" s="755">
        <f>F76*E76</f>
        <v>96600</v>
      </c>
      <c r="H76" s="748"/>
      <c r="I76" s="780">
        <v>24</v>
      </c>
      <c r="J76" s="781">
        <f>K76-I76</f>
        <v>0</v>
      </c>
      <c r="K76" s="781">
        <v>24</v>
      </c>
      <c r="L76" s="768">
        <v>7.0000000000000007E-2</v>
      </c>
      <c r="M76" s="755">
        <f>F76*K76*L76</f>
        <v>6762.0000000000009</v>
      </c>
    </row>
    <row r="77" spans="1:13" s="749" customFormat="1" ht="89.25">
      <c r="A77" s="750">
        <v>39</v>
      </c>
      <c r="B77" s="751">
        <v>1301</v>
      </c>
      <c r="C77" s="752" t="s">
        <v>874</v>
      </c>
      <c r="D77" s="753" t="s">
        <v>67</v>
      </c>
      <c r="E77" s="753">
        <v>8</v>
      </c>
      <c r="F77" s="754">
        <v>805</v>
      </c>
      <c r="G77" s="755">
        <f>F77*E77</f>
        <v>6440</v>
      </c>
      <c r="H77" s="748"/>
      <c r="I77" s="786"/>
      <c r="J77" s="781">
        <f>K77-I77</f>
        <v>0</v>
      </c>
      <c r="K77" s="787"/>
      <c r="L77" s="775"/>
      <c r="M77" s="776">
        <f>F77*K77</f>
        <v>0</v>
      </c>
    </row>
    <row r="78" spans="1:13" s="749" customFormat="1" ht="51.75" thickBot="1">
      <c r="A78" s="757">
        <v>40</v>
      </c>
      <c r="B78" s="758">
        <v>1301</v>
      </c>
      <c r="C78" s="759" t="s">
        <v>875</v>
      </c>
      <c r="D78" s="760" t="s">
        <v>67</v>
      </c>
      <c r="E78" s="760">
        <v>195</v>
      </c>
      <c r="F78" s="761">
        <v>230</v>
      </c>
      <c r="G78" s="762">
        <f>F78*E78</f>
        <v>44850</v>
      </c>
      <c r="H78" s="748"/>
      <c r="I78" s="782">
        <v>195</v>
      </c>
      <c r="J78" s="783">
        <f>K78-I78</f>
        <v>0</v>
      </c>
      <c r="K78" s="783">
        <v>195</v>
      </c>
      <c r="L78" s="772">
        <v>0.95</v>
      </c>
      <c r="M78" s="762">
        <f>F78*K78*L78</f>
        <v>42607.5</v>
      </c>
    </row>
    <row r="79" spans="1:13" s="14" customFormat="1" ht="21.75" customHeight="1" thickTop="1" thickBot="1">
      <c r="A79" s="74"/>
      <c r="B79" s="15"/>
      <c r="C79" s="16" t="s">
        <v>876</v>
      </c>
      <c r="D79" s="84"/>
      <c r="E79" s="84"/>
      <c r="F79" s="85"/>
      <c r="G79" s="86">
        <f>SUM(G76:G78)</f>
        <v>147890</v>
      </c>
      <c r="H79" s="87"/>
      <c r="I79" s="590"/>
      <c r="J79" s="390"/>
      <c r="K79" s="443"/>
      <c r="L79" s="84"/>
      <c r="M79" s="226">
        <f>SUM(M76:M78)</f>
        <v>49369.5</v>
      </c>
    </row>
    <row r="80" spans="1:13" ht="21.95" customHeight="1" thickTop="1">
      <c r="A80" s="66"/>
      <c r="B80" s="67"/>
      <c r="C80" s="96" t="s">
        <v>877</v>
      </c>
      <c r="D80" s="88"/>
      <c r="E80" s="88"/>
      <c r="F80" s="89"/>
      <c r="G80" s="90"/>
      <c r="I80" s="388"/>
      <c r="J80" s="436"/>
      <c r="K80" s="436"/>
      <c r="L80" s="88"/>
      <c r="M80" s="90"/>
    </row>
    <row r="81" spans="1:13" s="224" customFormat="1" ht="89.25">
      <c r="A81" s="475">
        <v>41</v>
      </c>
      <c r="B81" s="476">
        <v>1305</v>
      </c>
      <c r="C81" s="477" t="s">
        <v>840</v>
      </c>
      <c r="D81" s="478" t="s">
        <v>140</v>
      </c>
      <c r="E81" s="478">
        <v>190</v>
      </c>
      <c r="F81" s="479">
        <v>230</v>
      </c>
      <c r="G81" s="480">
        <f t="shared" ref="G81:G86" si="3">F81*E81</f>
        <v>43700</v>
      </c>
      <c r="H81" s="481"/>
      <c r="I81" s="482">
        <v>0</v>
      </c>
      <c r="J81" s="483">
        <f t="shared" ref="J81:J86" si="4">K81-I81</f>
        <v>0</v>
      </c>
      <c r="K81" s="483">
        <v>0</v>
      </c>
      <c r="L81" s="484">
        <v>0</v>
      </c>
      <c r="M81" s="480">
        <f>F81*K81*L81</f>
        <v>0</v>
      </c>
    </row>
    <row r="82" spans="1:13" s="224" customFormat="1" ht="63.75">
      <c r="A82" s="475">
        <v>42</v>
      </c>
      <c r="B82" s="476">
        <v>1606</v>
      </c>
      <c r="C82" s="496" t="s">
        <v>841</v>
      </c>
      <c r="D82" s="478" t="s">
        <v>552</v>
      </c>
      <c r="E82" s="478">
        <v>350</v>
      </c>
      <c r="F82" s="479">
        <v>28.75</v>
      </c>
      <c r="G82" s="480">
        <f t="shared" si="3"/>
        <v>10062.5</v>
      </c>
      <c r="H82" s="481"/>
      <c r="I82" s="482"/>
      <c r="J82" s="483">
        <f t="shared" si="4"/>
        <v>0</v>
      </c>
      <c r="K82" s="483"/>
      <c r="L82" s="478"/>
      <c r="M82" s="480">
        <f>F82*K82</f>
        <v>0</v>
      </c>
    </row>
    <row r="83" spans="1:13" s="224" customFormat="1" ht="38.25">
      <c r="A83" s="475">
        <v>43</v>
      </c>
      <c r="B83" s="476">
        <v>1201</v>
      </c>
      <c r="C83" s="496" t="s">
        <v>842</v>
      </c>
      <c r="D83" s="478" t="s">
        <v>67</v>
      </c>
      <c r="E83" s="478">
        <v>80</v>
      </c>
      <c r="F83" s="479">
        <v>28.75</v>
      </c>
      <c r="G83" s="480">
        <f t="shared" si="3"/>
        <v>2300</v>
      </c>
      <c r="H83" s="481"/>
      <c r="I83" s="482"/>
      <c r="J83" s="483">
        <f t="shared" si="4"/>
        <v>0</v>
      </c>
      <c r="K83" s="483"/>
      <c r="L83" s="478"/>
      <c r="M83" s="480">
        <f>F83*K83</f>
        <v>0</v>
      </c>
    </row>
    <row r="84" spans="1:13" s="749" customFormat="1" ht="38.25">
      <c r="A84" s="750">
        <v>44</v>
      </c>
      <c r="B84" s="751">
        <v>1201</v>
      </c>
      <c r="C84" s="763" t="s">
        <v>34</v>
      </c>
      <c r="D84" s="753" t="s">
        <v>552</v>
      </c>
      <c r="E84" s="753">
        <v>1955</v>
      </c>
      <c r="F84" s="754">
        <v>20.7</v>
      </c>
      <c r="G84" s="755">
        <f t="shared" si="3"/>
        <v>40468.5</v>
      </c>
      <c r="H84" s="748"/>
      <c r="I84" s="780">
        <v>634</v>
      </c>
      <c r="J84" s="781">
        <f t="shared" si="4"/>
        <v>0</v>
      </c>
      <c r="K84" s="781">
        <v>634</v>
      </c>
      <c r="L84" s="753"/>
      <c r="M84" s="755">
        <f>F84*K84</f>
        <v>13123.8</v>
      </c>
    </row>
    <row r="85" spans="1:13" s="224" customFormat="1" ht="63.75">
      <c r="A85" s="475">
        <v>45</v>
      </c>
      <c r="B85" s="476">
        <v>1702</v>
      </c>
      <c r="C85" s="496" t="s">
        <v>68</v>
      </c>
      <c r="D85" s="478" t="s">
        <v>67</v>
      </c>
      <c r="E85" s="478">
        <v>2</v>
      </c>
      <c r="F85" s="479">
        <v>11500</v>
      </c>
      <c r="G85" s="480">
        <f t="shared" si="3"/>
        <v>23000</v>
      </c>
      <c r="H85" s="481"/>
      <c r="I85" s="482"/>
      <c r="J85" s="483">
        <f t="shared" si="4"/>
        <v>0</v>
      </c>
      <c r="K85" s="483"/>
      <c r="L85" s="478"/>
      <c r="M85" s="480">
        <f>F85*K85</f>
        <v>0</v>
      </c>
    </row>
    <row r="86" spans="1:13" s="224" customFormat="1" ht="39" thickBot="1">
      <c r="A86" s="675">
        <v>46</v>
      </c>
      <c r="B86" s="676">
        <v>903</v>
      </c>
      <c r="C86" s="677" t="s">
        <v>858</v>
      </c>
      <c r="D86" s="678" t="s">
        <v>552</v>
      </c>
      <c r="E86" s="678">
        <v>25</v>
      </c>
      <c r="F86" s="503">
        <v>17.25</v>
      </c>
      <c r="G86" s="509">
        <f t="shared" si="3"/>
        <v>431.25</v>
      </c>
      <c r="H86" s="481"/>
      <c r="I86" s="482"/>
      <c r="J86" s="483">
        <f t="shared" si="4"/>
        <v>0</v>
      </c>
      <c r="K86" s="483"/>
      <c r="L86" s="678"/>
      <c r="M86" s="480">
        <f>F86*K86</f>
        <v>0</v>
      </c>
    </row>
    <row r="87" spans="1:13" s="14" customFormat="1" ht="22.5" customHeight="1" thickTop="1" thickBot="1">
      <c r="A87" s="134"/>
      <c r="B87" s="115"/>
      <c r="C87" s="116" t="s">
        <v>859</v>
      </c>
      <c r="D87" s="144"/>
      <c r="E87" s="144"/>
      <c r="F87" s="149"/>
      <c r="G87" s="147">
        <f>SUM(G81:G86)</f>
        <v>119962.25</v>
      </c>
      <c r="H87" s="87"/>
      <c r="I87" s="398"/>
      <c r="J87" s="438"/>
      <c r="K87" s="444"/>
      <c r="L87" s="144"/>
      <c r="M87" s="227">
        <f>SUM(M81:M86)</f>
        <v>13123.8</v>
      </c>
    </row>
    <row r="88" spans="1:13" ht="13.5" customHeight="1" thickTop="1" thickBot="1">
      <c r="A88" s="15"/>
      <c r="B88" s="15"/>
      <c r="C88" s="16"/>
      <c r="D88" s="84"/>
      <c r="E88" s="84"/>
      <c r="F88" s="172"/>
      <c r="G88" s="173"/>
      <c r="I88" s="592"/>
      <c r="J88" s="390"/>
      <c r="K88" s="390"/>
      <c r="L88" s="84"/>
      <c r="M88" s="173"/>
    </row>
    <row r="89" spans="1:13" ht="21.75" customHeight="1" thickTop="1" thickBot="1">
      <c r="A89" s="104"/>
      <c r="B89" s="105"/>
      <c r="C89" s="106" t="s">
        <v>175</v>
      </c>
      <c r="D89" s="174"/>
      <c r="E89" s="174"/>
      <c r="F89" s="175"/>
      <c r="G89" s="176">
        <f>G87+G79+G74+G70+G67+G61+G48+G40+G37+G31+G27+G19+G13</f>
        <v>2767162</v>
      </c>
      <c r="H89" s="182"/>
      <c r="I89" s="391"/>
      <c r="J89" s="439"/>
      <c r="K89" s="439"/>
      <c r="L89" s="174"/>
      <c r="M89" s="228">
        <f>M87+M79+M74+M70+M67+M61+M48+M40+M37+M31+M27+M19+M13</f>
        <v>1257151.9169999999</v>
      </c>
    </row>
    <row r="90" spans="1:13" ht="15.75" customHeight="1" thickTop="1">
      <c r="A90" s="9"/>
      <c r="B90" s="9"/>
      <c r="C90" s="10"/>
      <c r="D90" s="177"/>
      <c r="E90" s="177"/>
      <c r="F90" s="178"/>
      <c r="G90" s="178"/>
      <c r="H90" s="182"/>
      <c r="I90" s="593"/>
      <c r="J90" s="392"/>
      <c r="K90" s="392"/>
      <c r="L90" s="177"/>
      <c r="M90" s="178"/>
    </row>
    <row r="91" spans="1:13" ht="25.5" customHeight="1">
      <c r="A91" s="8"/>
      <c r="B91" s="8"/>
      <c r="C91" s="8" t="s">
        <v>232</v>
      </c>
      <c r="D91" s="179"/>
      <c r="E91" s="179"/>
      <c r="F91" s="180"/>
      <c r="G91" s="180"/>
      <c r="I91" s="594"/>
      <c r="J91" s="393"/>
      <c r="K91" s="393"/>
      <c r="L91" s="179"/>
      <c r="M91" s="180"/>
    </row>
    <row r="92" spans="1:13" ht="10.5" customHeight="1" thickBot="1">
      <c r="A92" s="2"/>
      <c r="B92" s="2"/>
      <c r="C92" s="2"/>
      <c r="D92" s="182"/>
      <c r="E92" s="182"/>
      <c r="F92" s="184"/>
      <c r="G92" s="184"/>
      <c r="I92" s="595"/>
      <c r="J92" s="394"/>
      <c r="K92" s="394"/>
      <c r="L92" s="182"/>
      <c r="M92" s="184"/>
    </row>
    <row r="93" spans="1:13" ht="25.5" customHeight="1" thickTop="1">
      <c r="A93" s="107" t="s">
        <v>247</v>
      </c>
      <c r="B93" s="108"/>
      <c r="C93" s="108" t="s">
        <v>248</v>
      </c>
      <c r="D93" s="108" t="s">
        <v>245</v>
      </c>
      <c r="E93" s="108" t="s">
        <v>246</v>
      </c>
      <c r="F93" s="109" t="s">
        <v>249</v>
      </c>
      <c r="G93" s="110" t="s">
        <v>244</v>
      </c>
      <c r="I93" s="395"/>
      <c r="J93" s="440"/>
      <c r="K93" s="440"/>
      <c r="L93" s="108"/>
      <c r="M93" s="110"/>
    </row>
    <row r="94" spans="1:13" ht="21.95" customHeight="1">
      <c r="A94" s="68"/>
      <c r="B94" s="69"/>
      <c r="C94" s="75" t="s">
        <v>860</v>
      </c>
      <c r="D94" s="91"/>
      <c r="E94" s="91"/>
      <c r="F94" s="92"/>
      <c r="G94" s="93"/>
      <c r="I94" s="389"/>
      <c r="J94" s="437"/>
      <c r="K94" s="437"/>
      <c r="L94" s="91"/>
      <c r="M94" s="93"/>
    </row>
    <row r="95" spans="1:13" s="749" customFormat="1" ht="90.75" customHeight="1" thickBot="1">
      <c r="A95" s="757">
        <v>1</v>
      </c>
      <c r="B95" s="758">
        <v>603</v>
      </c>
      <c r="C95" s="759" t="s">
        <v>603</v>
      </c>
      <c r="D95" s="760" t="s">
        <v>140</v>
      </c>
      <c r="E95" s="760">
        <v>395</v>
      </c>
      <c r="F95" s="761">
        <v>29.9</v>
      </c>
      <c r="G95" s="762">
        <f>F95*E95</f>
        <v>11810.5</v>
      </c>
      <c r="H95" s="748"/>
      <c r="I95" s="782">
        <v>408.69</v>
      </c>
      <c r="J95" s="783">
        <f>K95-I95</f>
        <v>0</v>
      </c>
      <c r="K95" s="783">
        <v>408.69</v>
      </c>
      <c r="L95" s="760"/>
      <c r="M95" s="762">
        <f>F95*K95</f>
        <v>12219.831</v>
      </c>
    </row>
    <row r="96" spans="1:13" ht="24.95" customHeight="1" thickTop="1" thickBot="1">
      <c r="A96" s="74"/>
      <c r="B96" s="15"/>
      <c r="C96" s="16" t="s">
        <v>221</v>
      </c>
      <c r="D96" s="84"/>
      <c r="E96" s="84"/>
      <c r="F96" s="85"/>
      <c r="G96" s="86">
        <f>SUM(G95)</f>
        <v>11810.5</v>
      </c>
      <c r="I96" s="590"/>
      <c r="J96" s="390"/>
      <c r="K96" s="443"/>
      <c r="L96" s="84"/>
      <c r="M96" s="226">
        <f>SUM(M95)</f>
        <v>12219.831</v>
      </c>
    </row>
    <row r="97" spans="1:13" ht="21.95" customHeight="1" thickTop="1">
      <c r="A97" s="66"/>
      <c r="B97" s="67"/>
      <c r="C97" s="96" t="s">
        <v>604</v>
      </c>
      <c r="D97" s="88"/>
      <c r="E97" s="88"/>
      <c r="F97" s="89"/>
      <c r="G97" s="90"/>
      <c r="I97" s="388"/>
      <c r="J97" s="436"/>
      <c r="K97" s="436"/>
      <c r="L97" s="88"/>
      <c r="M97" s="90"/>
    </row>
    <row r="98" spans="1:13" s="749" customFormat="1" ht="63.75">
      <c r="A98" s="750">
        <v>2</v>
      </c>
      <c r="B98" s="751">
        <v>902</v>
      </c>
      <c r="C98" s="752" t="s">
        <v>61</v>
      </c>
      <c r="D98" s="753" t="s">
        <v>140</v>
      </c>
      <c r="E98" s="753">
        <v>2795</v>
      </c>
      <c r="F98" s="754">
        <v>69</v>
      </c>
      <c r="G98" s="755">
        <f>F98*E98</f>
        <v>192855</v>
      </c>
      <c r="H98" s="748"/>
      <c r="I98" s="780">
        <v>453</v>
      </c>
      <c r="J98" s="781">
        <f>K98-I98</f>
        <v>0</v>
      </c>
      <c r="K98" s="781">
        <v>453</v>
      </c>
      <c r="L98" s="753"/>
      <c r="M98" s="755">
        <f>F98*K98</f>
        <v>31257</v>
      </c>
    </row>
    <row r="99" spans="1:13" s="749" customFormat="1" ht="63.75">
      <c r="A99" s="750">
        <v>3</v>
      </c>
      <c r="B99" s="751">
        <v>902</v>
      </c>
      <c r="C99" s="752" t="s">
        <v>62</v>
      </c>
      <c r="D99" s="753" t="s">
        <v>140</v>
      </c>
      <c r="E99" s="753">
        <v>1060</v>
      </c>
      <c r="F99" s="754">
        <v>69</v>
      </c>
      <c r="G99" s="755">
        <f>F99*E99</f>
        <v>73140</v>
      </c>
      <c r="H99" s="748"/>
      <c r="I99" s="780"/>
      <c r="J99" s="781">
        <f>K99-I99</f>
        <v>0</v>
      </c>
      <c r="K99" s="781"/>
      <c r="L99" s="753"/>
      <c r="M99" s="755">
        <f>F99*K99</f>
        <v>0</v>
      </c>
    </row>
    <row r="100" spans="1:13" s="749" customFormat="1" ht="63.75">
      <c r="A100" s="750">
        <v>4</v>
      </c>
      <c r="B100" s="751">
        <v>902</v>
      </c>
      <c r="C100" s="752" t="s">
        <v>644</v>
      </c>
      <c r="D100" s="753" t="s">
        <v>140</v>
      </c>
      <c r="E100" s="753">
        <v>1155</v>
      </c>
      <c r="F100" s="754">
        <v>69</v>
      </c>
      <c r="G100" s="755">
        <f>F100*E100</f>
        <v>79695</v>
      </c>
      <c r="H100" s="748"/>
      <c r="I100" s="780"/>
      <c r="J100" s="781">
        <f>K100-I100</f>
        <v>0</v>
      </c>
      <c r="K100" s="781"/>
      <c r="L100" s="753"/>
      <c r="M100" s="755">
        <f>F100*K100</f>
        <v>0</v>
      </c>
    </row>
    <row r="101" spans="1:13" s="749" customFormat="1" ht="51.75" thickBot="1">
      <c r="A101" s="757">
        <v>5</v>
      </c>
      <c r="B101" s="758">
        <v>902</v>
      </c>
      <c r="C101" s="759" t="s">
        <v>645</v>
      </c>
      <c r="D101" s="760" t="s">
        <v>552</v>
      </c>
      <c r="E101" s="760">
        <v>1570</v>
      </c>
      <c r="F101" s="761">
        <v>11.5</v>
      </c>
      <c r="G101" s="762">
        <f>F101*E101</f>
        <v>18055</v>
      </c>
      <c r="H101" s="748"/>
      <c r="I101" s="782"/>
      <c r="J101" s="783">
        <f>K101-I101</f>
        <v>0</v>
      </c>
      <c r="K101" s="783"/>
      <c r="L101" s="760"/>
      <c r="M101" s="762">
        <f>F101*K101</f>
        <v>0</v>
      </c>
    </row>
    <row r="102" spans="1:13" ht="24.95" customHeight="1" thickTop="1" thickBot="1">
      <c r="A102" s="74"/>
      <c r="B102" s="15"/>
      <c r="C102" s="16" t="s">
        <v>646</v>
      </c>
      <c r="D102" s="84"/>
      <c r="E102" s="84"/>
      <c r="F102" s="85"/>
      <c r="G102" s="86">
        <f>SUM(G98:G101)</f>
        <v>363745</v>
      </c>
      <c r="I102" s="590"/>
      <c r="J102" s="390"/>
      <c r="K102" s="443"/>
      <c r="L102" s="84"/>
      <c r="M102" s="226">
        <f>SUM(M98:M101)</f>
        <v>31257</v>
      </c>
    </row>
    <row r="103" spans="1:13" s="224" customFormat="1" ht="21.95" customHeight="1" thickTop="1">
      <c r="A103" s="519"/>
      <c r="B103" s="520"/>
      <c r="C103" s="534" t="s">
        <v>647</v>
      </c>
      <c r="D103" s="452"/>
      <c r="E103" s="452"/>
      <c r="F103" s="522"/>
      <c r="G103" s="523"/>
      <c r="H103" s="481"/>
      <c r="I103" s="683"/>
      <c r="J103" s="684"/>
      <c r="K103" s="684"/>
      <c r="L103" s="452"/>
      <c r="M103" s="523"/>
    </row>
    <row r="104" spans="1:13" s="224" customFormat="1" ht="84.75" customHeight="1">
      <c r="A104" s="475">
        <v>6</v>
      </c>
      <c r="B104" s="476">
        <v>90</v>
      </c>
      <c r="C104" s="496" t="s">
        <v>728</v>
      </c>
      <c r="D104" s="478" t="s">
        <v>140</v>
      </c>
      <c r="E104" s="478">
        <v>2080</v>
      </c>
      <c r="F104" s="479">
        <v>264.5</v>
      </c>
      <c r="G104" s="480">
        <f>F104*E104</f>
        <v>550160</v>
      </c>
      <c r="H104" s="481"/>
      <c r="I104" s="482"/>
      <c r="J104" s="483">
        <f>K104-I104</f>
        <v>0</v>
      </c>
      <c r="K104" s="483"/>
      <c r="L104" s="478"/>
      <c r="M104" s="480">
        <f>F104*K104</f>
        <v>0</v>
      </c>
    </row>
    <row r="105" spans="1:13" s="224" customFormat="1" ht="63.75">
      <c r="A105" s="475">
        <v>7</v>
      </c>
      <c r="B105" s="476">
        <v>901</v>
      </c>
      <c r="C105" s="496" t="s">
        <v>518</v>
      </c>
      <c r="D105" s="478" t="s">
        <v>552</v>
      </c>
      <c r="E105" s="478">
        <v>25</v>
      </c>
      <c r="F105" s="479">
        <v>184</v>
      </c>
      <c r="G105" s="480">
        <f>F105*E105</f>
        <v>4600</v>
      </c>
      <c r="H105" s="481"/>
      <c r="I105" s="482"/>
      <c r="J105" s="483">
        <f>K105-I105</f>
        <v>0</v>
      </c>
      <c r="K105" s="483"/>
      <c r="L105" s="478"/>
      <c r="M105" s="480">
        <f>F105*K105</f>
        <v>0</v>
      </c>
    </row>
    <row r="106" spans="1:13" s="224" customFormat="1" ht="51">
      <c r="A106" s="475">
        <v>8</v>
      </c>
      <c r="B106" s="476">
        <v>901</v>
      </c>
      <c r="C106" s="496" t="s">
        <v>500</v>
      </c>
      <c r="D106" s="478" t="s">
        <v>140</v>
      </c>
      <c r="E106" s="478">
        <v>4</v>
      </c>
      <c r="F106" s="479">
        <v>264.5</v>
      </c>
      <c r="G106" s="480">
        <f>F106*E106</f>
        <v>1058</v>
      </c>
      <c r="H106" s="481"/>
      <c r="I106" s="482"/>
      <c r="J106" s="483">
        <f>K106-I106</f>
        <v>0</v>
      </c>
      <c r="K106" s="483"/>
      <c r="L106" s="478"/>
      <c r="M106" s="480">
        <f>F106*K106</f>
        <v>0</v>
      </c>
    </row>
    <row r="107" spans="1:13" s="224" customFormat="1" ht="51.75" thickBot="1">
      <c r="A107" s="497">
        <v>9</v>
      </c>
      <c r="B107" s="498">
        <v>901</v>
      </c>
      <c r="C107" s="499" t="s">
        <v>501</v>
      </c>
      <c r="D107" s="500" t="s">
        <v>552</v>
      </c>
      <c r="E107" s="500">
        <v>175</v>
      </c>
      <c r="F107" s="501">
        <v>40.25</v>
      </c>
      <c r="G107" s="502">
        <f>F107*E107</f>
        <v>7043.75</v>
      </c>
      <c r="H107" s="481"/>
      <c r="I107" s="507"/>
      <c r="J107" s="535">
        <f>K107-I107</f>
        <v>0</v>
      </c>
      <c r="K107" s="535"/>
      <c r="L107" s="500"/>
      <c r="M107" s="502">
        <f>F107*K107</f>
        <v>0</v>
      </c>
    </row>
    <row r="108" spans="1:13" ht="24.95" customHeight="1" thickTop="1" thickBot="1">
      <c r="A108" s="74"/>
      <c r="B108" s="15"/>
      <c r="C108" s="16" t="s">
        <v>241</v>
      </c>
      <c r="D108" s="84"/>
      <c r="E108" s="84"/>
      <c r="F108" s="85"/>
      <c r="G108" s="86">
        <f>SUM(G104:G107)</f>
        <v>562861.75</v>
      </c>
      <c r="I108" s="590"/>
      <c r="J108" s="390"/>
      <c r="K108" s="443"/>
      <c r="L108" s="84"/>
      <c r="M108" s="226">
        <f>SUM(M104:M107)</f>
        <v>0</v>
      </c>
    </row>
    <row r="109" spans="1:13" ht="21.95" customHeight="1" thickTop="1">
      <c r="A109" s="66"/>
      <c r="B109" s="67"/>
      <c r="C109" s="96" t="s">
        <v>242</v>
      </c>
      <c r="D109" s="88"/>
      <c r="E109" s="88"/>
      <c r="F109" s="89"/>
      <c r="G109" s="90"/>
      <c r="I109" s="388"/>
      <c r="J109" s="436"/>
      <c r="K109" s="436"/>
      <c r="L109" s="88"/>
      <c r="M109" s="90"/>
    </row>
    <row r="110" spans="1:13" s="224" customFormat="1" ht="77.25">
      <c r="A110" s="667" t="s">
        <v>243</v>
      </c>
      <c r="B110" s="668">
        <v>906</v>
      </c>
      <c r="C110" s="496" t="s">
        <v>839</v>
      </c>
      <c r="D110" s="478" t="s">
        <v>140</v>
      </c>
      <c r="E110" s="478" t="s">
        <v>141</v>
      </c>
      <c r="F110" s="479">
        <v>460</v>
      </c>
      <c r="G110" s="480"/>
      <c r="H110" s="481"/>
      <c r="I110" s="482">
        <v>0</v>
      </c>
      <c r="J110" s="483">
        <f>K110-I110</f>
        <v>0</v>
      </c>
      <c r="K110" s="483">
        <v>0</v>
      </c>
      <c r="L110" s="478"/>
      <c r="M110" s="480">
        <f>F110*K110</f>
        <v>0</v>
      </c>
    </row>
    <row r="111" spans="1:13" s="224" customFormat="1" ht="76.5">
      <c r="A111" s="475">
        <v>10</v>
      </c>
      <c r="B111" s="476">
        <v>905</v>
      </c>
      <c r="C111" s="496" t="s">
        <v>431</v>
      </c>
      <c r="D111" s="478" t="s">
        <v>140</v>
      </c>
      <c r="E111" s="478">
        <v>1495</v>
      </c>
      <c r="F111" s="479">
        <v>132.25</v>
      </c>
      <c r="G111" s="480">
        <f>F111*E111</f>
        <v>197713.75</v>
      </c>
      <c r="H111" s="481"/>
      <c r="I111" s="482"/>
      <c r="J111" s="483">
        <f>K111-I111</f>
        <v>0</v>
      </c>
      <c r="K111" s="483"/>
      <c r="L111" s="478"/>
      <c r="M111" s="480">
        <f>F111*K111</f>
        <v>0</v>
      </c>
    </row>
    <row r="112" spans="1:13" s="224" customFormat="1" ht="92.25" customHeight="1">
      <c r="A112" s="475">
        <v>11</v>
      </c>
      <c r="B112" s="476">
        <v>1301</v>
      </c>
      <c r="C112" s="496" t="s">
        <v>961</v>
      </c>
      <c r="D112" s="478" t="s">
        <v>67</v>
      </c>
      <c r="E112" s="478">
        <v>65</v>
      </c>
      <c r="F112" s="479">
        <v>920</v>
      </c>
      <c r="G112" s="480">
        <f>F112*E112</f>
        <v>59800</v>
      </c>
      <c r="H112" s="481"/>
      <c r="I112" s="482"/>
      <c r="J112" s="483">
        <f>K112-I112</f>
        <v>0</v>
      </c>
      <c r="K112" s="483"/>
      <c r="L112" s="478"/>
      <c r="M112" s="480">
        <f>F112*K112</f>
        <v>0</v>
      </c>
    </row>
    <row r="113" spans="1:13" s="224" customFormat="1" ht="92.25" customHeight="1">
      <c r="A113" s="475">
        <v>12</v>
      </c>
      <c r="B113" s="476">
        <v>1301</v>
      </c>
      <c r="C113" s="496" t="s">
        <v>146</v>
      </c>
      <c r="D113" s="478" t="s">
        <v>67</v>
      </c>
      <c r="E113" s="478">
        <v>73</v>
      </c>
      <c r="F113" s="479">
        <v>920</v>
      </c>
      <c r="G113" s="480">
        <f>F113*E113</f>
        <v>67160</v>
      </c>
      <c r="H113" s="481"/>
      <c r="I113" s="482"/>
      <c r="J113" s="483">
        <f>K113-I113</f>
        <v>0</v>
      </c>
      <c r="K113" s="483"/>
      <c r="L113" s="478"/>
      <c r="M113" s="480">
        <f>F113*K113</f>
        <v>0</v>
      </c>
    </row>
    <row r="114" spans="1:13" s="224" customFormat="1" ht="39" thickBot="1">
      <c r="A114" s="497">
        <v>13</v>
      </c>
      <c r="B114" s="498">
        <v>1301</v>
      </c>
      <c r="C114" s="499" t="s">
        <v>147</v>
      </c>
      <c r="D114" s="500" t="s">
        <v>67</v>
      </c>
      <c r="E114" s="500">
        <v>50</v>
      </c>
      <c r="F114" s="501">
        <v>920</v>
      </c>
      <c r="G114" s="502">
        <f>F114*E114</f>
        <v>46000</v>
      </c>
      <c r="H114" s="481"/>
      <c r="I114" s="507"/>
      <c r="J114" s="535">
        <f>K114-I114</f>
        <v>0</v>
      </c>
      <c r="K114" s="535"/>
      <c r="L114" s="500"/>
      <c r="M114" s="502">
        <f>F114*K114</f>
        <v>0</v>
      </c>
    </row>
    <row r="115" spans="1:13" ht="24.95" customHeight="1" thickTop="1" thickBot="1">
      <c r="A115" s="74"/>
      <c r="B115" s="15"/>
      <c r="C115" s="16" t="s">
        <v>876</v>
      </c>
      <c r="D115" s="84"/>
      <c r="E115" s="84"/>
      <c r="F115" s="85"/>
      <c r="G115" s="86">
        <f>SUM(G110:G114)</f>
        <v>370673.75</v>
      </c>
      <c r="I115" s="590"/>
      <c r="J115" s="390"/>
      <c r="K115" s="443"/>
      <c r="L115" s="84"/>
      <c r="M115" s="226">
        <f>SUM(M110:M114)</f>
        <v>0</v>
      </c>
    </row>
    <row r="116" spans="1:13" s="224" customFormat="1" ht="21.75" customHeight="1" thickTop="1">
      <c r="A116" s="519"/>
      <c r="B116" s="520"/>
      <c r="C116" s="534" t="s">
        <v>148</v>
      </c>
      <c r="D116" s="452"/>
      <c r="E116" s="452"/>
      <c r="F116" s="522"/>
      <c r="G116" s="523"/>
      <c r="H116" s="481"/>
      <c r="I116" s="683"/>
      <c r="J116" s="684"/>
      <c r="K116" s="684"/>
      <c r="L116" s="452"/>
      <c r="M116" s="523"/>
    </row>
    <row r="117" spans="1:13" s="749" customFormat="1" ht="171" customHeight="1">
      <c r="A117" s="773" t="s">
        <v>237</v>
      </c>
      <c r="B117" s="774">
        <v>906</v>
      </c>
      <c r="C117" s="752" t="s">
        <v>697</v>
      </c>
      <c r="D117" s="753" t="s">
        <v>140</v>
      </c>
      <c r="E117" s="753" t="s">
        <v>141</v>
      </c>
      <c r="F117" s="754">
        <v>230</v>
      </c>
      <c r="G117" s="755"/>
      <c r="H117" s="748"/>
      <c r="I117" s="780"/>
      <c r="J117" s="781">
        <f>K117-I117</f>
        <v>147</v>
      </c>
      <c r="K117" s="781">
        <v>147</v>
      </c>
      <c r="L117" s="753"/>
      <c r="M117" s="755">
        <f>F117*K117</f>
        <v>33810</v>
      </c>
    </row>
    <row r="118" spans="1:13" s="224" customFormat="1" ht="39" thickBot="1">
      <c r="A118" s="497">
        <v>14</v>
      </c>
      <c r="B118" s="498">
        <v>1202</v>
      </c>
      <c r="C118" s="499" t="s">
        <v>238</v>
      </c>
      <c r="D118" s="500" t="s">
        <v>552</v>
      </c>
      <c r="E118" s="500">
        <v>605</v>
      </c>
      <c r="F118" s="501">
        <v>11.5</v>
      </c>
      <c r="G118" s="502">
        <f>F118*E118</f>
        <v>6957.5</v>
      </c>
      <c r="H118" s="481"/>
      <c r="I118" s="507"/>
      <c r="J118" s="535">
        <f>K118-I118</f>
        <v>0</v>
      </c>
      <c r="K118" s="535"/>
      <c r="L118" s="500"/>
      <c r="M118" s="502">
        <f>F118*K118</f>
        <v>0</v>
      </c>
    </row>
    <row r="119" spans="1:13" ht="24.95" customHeight="1" thickTop="1" thickBot="1">
      <c r="A119" s="74"/>
      <c r="B119" s="15"/>
      <c r="C119" s="16" t="s">
        <v>581</v>
      </c>
      <c r="D119" s="84"/>
      <c r="E119" s="84"/>
      <c r="F119" s="85"/>
      <c r="G119" s="86">
        <f>SUM(G117:G118)</f>
        <v>6957.5</v>
      </c>
      <c r="I119" s="590"/>
      <c r="J119" s="390"/>
      <c r="K119" s="443"/>
      <c r="L119" s="84"/>
      <c r="M119" s="226">
        <f>SUM(M117:M118)</f>
        <v>33810</v>
      </c>
    </row>
    <row r="120" spans="1:13" ht="21.95" customHeight="1" thickTop="1">
      <c r="A120" s="66"/>
      <c r="B120" s="67"/>
      <c r="C120" s="96" t="s">
        <v>451</v>
      </c>
      <c r="D120" s="88"/>
      <c r="E120" s="88"/>
      <c r="F120" s="89"/>
      <c r="G120" s="90"/>
      <c r="I120" s="388"/>
      <c r="J120" s="436"/>
      <c r="K120" s="436"/>
      <c r="L120" s="88"/>
      <c r="M120" s="90"/>
    </row>
    <row r="121" spans="1:13" s="749" customFormat="1" ht="51.75" thickBot="1">
      <c r="A121" s="757">
        <v>15</v>
      </c>
      <c r="B121" s="758">
        <v>1001</v>
      </c>
      <c r="C121" s="759" t="s">
        <v>582</v>
      </c>
      <c r="D121" s="760" t="s">
        <v>140</v>
      </c>
      <c r="E121" s="760">
        <v>10105</v>
      </c>
      <c r="F121" s="761">
        <v>16.100000000000001</v>
      </c>
      <c r="G121" s="762">
        <f>F121*E121</f>
        <v>162690.5</v>
      </c>
      <c r="H121" s="748"/>
      <c r="I121" s="782">
        <v>1753</v>
      </c>
      <c r="J121" s="783">
        <f>K121-I121</f>
        <v>0</v>
      </c>
      <c r="K121" s="783">
        <v>1753</v>
      </c>
      <c r="L121" s="760"/>
      <c r="M121" s="762">
        <f>F121*K121</f>
        <v>28223.300000000003</v>
      </c>
    </row>
    <row r="122" spans="1:13" ht="24.95" customHeight="1" thickTop="1" thickBot="1">
      <c r="A122" s="74"/>
      <c r="B122" s="15"/>
      <c r="C122" s="16" t="s">
        <v>550</v>
      </c>
      <c r="D122" s="84"/>
      <c r="E122" s="84"/>
      <c r="F122" s="85"/>
      <c r="G122" s="86">
        <f>SUM(G121)</f>
        <v>162690.5</v>
      </c>
      <c r="I122" s="590"/>
      <c r="J122" s="390"/>
      <c r="K122" s="443"/>
      <c r="L122" s="84"/>
      <c r="M122" s="226">
        <f>SUM(M121)</f>
        <v>28223.300000000003</v>
      </c>
    </row>
    <row r="123" spans="1:13" ht="21.95" customHeight="1" thickTop="1">
      <c r="A123" s="66"/>
      <c r="B123" s="67">
        <v>1501</v>
      </c>
      <c r="C123" s="96" t="s">
        <v>452</v>
      </c>
      <c r="D123" s="88"/>
      <c r="E123" s="88"/>
      <c r="F123" s="89"/>
      <c r="G123" s="90"/>
      <c r="I123" s="388"/>
      <c r="J123" s="436"/>
      <c r="K123" s="436"/>
      <c r="L123" s="88"/>
      <c r="M123" s="90"/>
    </row>
    <row r="124" spans="1:13" s="224" customFormat="1" ht="51.75" thickBot="1">
      <c r="A124" s="675">
        <v>16</v>
      </c>
      <c r="B124" s="676"/>
      <c r="C124" s="677" t="s">
        <v>19</v>
      </c>
      <c r="D124" s="678" t="s">
        <v>552</v>
      </c>
      <c r="E124" s="678">
        <v>11</v>
      </c>
      <c r="F124" s="503">
        <v>632.5</v>
      </c>
      <c r="G124" s="509">
        <f>F124*E124</f>
        <v>6957.5</v>
      </c>
      <c r="H124" s="481"/>
      <c r="I124" s="507"/>
      <c r="J124" s="535">
        <f>K124-I124</f>
        <v>0</v>
      </c>
      <c r="K124" s="535"/>
      <c r="L124" s="678"/>
      <c r="M124" s="502">
        <f>F124*K124</f>
        <v>0</v>
      </c>
    </row>
    <row r="125" spans="1:13" ht="24.95" customHeight="1" thickTop="1" thickBot="1">
      <c r="A125" s="134"/>
      <c r="B125" s="115"/>
      <c r="C125" s="116" t="s">
        <v>20</v>
      </c>
      <c r="D125" s="144"/>
      <c r="E125" s="144"/>
      <c r="F125" s="149"/>
      <c r="G125" s="147">
        <f>SUM(G124)</f>
        <v>6957.5</v>
      </c>
      <c r="I125" s="398"/>
      <c r="J125" s="438"/>
      <c r="K125" s="444"/>
      <c r="L125" s="144"/>
      <c r="M125" s="227">
        <f>SUM(M124)</f>
        <v>0</v>
      </c>
    </row>
    <row r="126" spans="1:13" ht="9.9499999999999993" customHeight="1" thickTop="1" thickBot="1">
      <c r="A126" s="15"/>
      <c r="B126" s="15"/>
      <c r="C126" s="16"/>
      <c r="D126" s="84"/>
      <c r="E126" s="84"/>
      <c r="F126" s="172"/>
      <c r="G126" s="173"/>
      <c r="I126" s="592"/>
      <c r="J126" s="390"/>
      <c r="K126" s="390"/>
      <c r="L126" s="84"/>
      <c r="M126" s="173"/>
    </row>
    <row r="127" spans="1:13" ht="24.95" customHeight="1" thickTop="1" thickBot="1">
      <c r="A127" s="117"/>
      <c r="B127" s="118"/>
      <c r="C127" s="106" t="s">
        <v>176</v>
      </c>
      <c r="D127" s="191"/>
      <c r="E127" s="191"/>
      <c r="F127" s="192"/>
      <c r="G127" s="193">
        <f>G125+G122+G119+G115+G108+G102+G96</f>
        <v>1485696.5</v>
      </c>
      <c r="I127" s="596"/>
      <c r="J127" s="441"/>
      <c r="K127" s="445"/>
      <c r="L127" s="191"/>
      <c r="M127" s="230">
        <f>M125+M122+M119+M115+M108+M102+M96</f>
        <v>105510.13100000001</v>
      </c>
    </row>
    <row r="128" spans="1:13" ht="9.9499999999999993" customHeight="1" thickTop="1">
      <c r="A128" s="9"/>
      <c r="B128" s="9"/>
      <c r="C128" s="10"/>
      <c r="D128" s="177"/>
      <c r="E128" s="177"/>
      <c r="F128" s="178"/>
      <c r="G128" s="178"/>
      <c r="H128" s="182"/>
      <c r="I128" s="593"/>
      <c r="J128" s="392"/>
      <c r="K128" s="392"/>
      <c r="L128" s="177"/>
      <c r="M128" s="178"/>
    </row>
    <row r="129" spans="1:13" ht="25.5" customHeight="1">
      <c r="A129" s="8"/>
      <c r="B129" s="8"/>
      <c r="C129" s="8" t="s">
        <v>414</v>
      </c>
      <c r="D129" s="179"/>
      <c r="E129" s="179"/>
      <c r="F129" s="180"/>
      <c r="G129" s="180"/>
      <c r="I129" s="594"/>
      <c r="J129" s="393"/>
      <c r="K129" s="393"/>
      <c r="L129" s="179"/>
      <c r="M129" s="180"/>
    </row>
    <row r="130" spans="1:13" ht="10.5" customHeight="1" thickBot="1">
      <c r="A130" s="3"/>
      <c r="B130" s="3"/>
      <c r="C130" s="3"/>
      <c r="D130" s="182"/>
      <c r="E130" s="182"/>
      <c r="F130" s="184"/>
      <c r="G130" s="184"/>
      <c r="I130" s="595"/>
      <c r="J130" s="394"/>
      <c r="K130" s="394"/>
      <c r="L130" s="182"/>
      <c r="M130" s="184"/>
    </row>
    <row r="131" spans="1:13" ht="25.5" customHeight="1" thickTop="1">
      <c r="A131" s="107" t="s">
        <v>247</v>
      </c>
      <c r="B131" s="108"/>
      <c r="C131" s="108" t="s">
        <v>248</v>
      </c>
      <c r="D131" s="108" t="s">
        <v>245</v>
      </c>
      <c r="E131" s="108" t="s">
        <v>246</v>
      </c>
      <c r="F131" s="109" t="s">
        <v>249</v>
      </c>
      <c r="G131" s="110" t="s">
        <v>244</v>
      </c>
      <c r="I131" s="395"/>
      <c r="J131" s="440"/>
      <c r="K131" s="440"/>
      <c r="L131" s="108"/>
      <c r="M131" s="110"/>
    </row>
    <row r="132" spans="1:13" ht="18.75" customHeight="1">
      <c r="A132" s="68"/>
      <c r="B132" s="69"/>
      <c r="C132" s="75" t="s">
        <v>21</v>
      </c>
      <c r="D132" s="91"/>
      <c r="E132" s="91"/>
      <c r="F132" s="92"/>
      <c r="G132" s="93"/>
      <c r="I132" s="389"/>
      <c r="J132" s="437"/>
      <c r="K132" s="437"/>
      <c r="L132" s="91"/>
      <c r="M132" s="93"/>
    </row>
    <row r="133" spans="1:13" ht="25.5">
      <c r="A133" s="68"/>
      <c r="B133" s="69"/>
      <c r="C133" s="97" t="s">
        <v>23</v>
      </c>
      <c r="D133" s="91"/>
      <c r="E133" s="91"/>
      <c r="F133" s="92"/>
      <c r="G133" s="93"/>
      <c r="I133" s="389"/>
      <c r="J133" s="437"/>
      <c r="K133" s="437"/>
      <c r="L133" s="91"/>
      <c r="M133" s="93"/>
    </row>
    <row r="134" spans="1:13" ht="55.5" customHeight="1">
      <c r="A134" s="68"/>
      <c r="B134" s="69"/>
      <c r="C134" s="119" t="s">
        <v>22</v>
      </c>
      <c r="D134" s="91"/>
      <c r="E134" s="91"/>
      <c r="F134" s="92"/>
      <c r="G134" s="93"/>
      <c r="I134" s="389"/>
      <c r="J134" s="437"/>
      <c r="K134" s="437"/>
      <c r="L134" s="91"/>
      <c r="M134" s="93"/>
    </row>
    <row r="135" spans="1:13" ht="84.75" customHeight="1">
      <c r="A135" s="68">
        <v>1</v>
      </c>
      <c r="B135" s="69"/>
      <c r="C135" s="70" t="s">
        <v>724</v>
      </c>
      <c r="D135" s="91"/>
      <c r="E135" s="91"/>
      <c r="F135" s="92"/>
      <c r="G135" s="93"/>
      <c r="I135" s="389"/>
      <c r="J135" s="437"/>
      <c r="K135" s="437"/>
      <c r="L135" s="91"/>
      <c r="M135" s="93"/>
    </row>
    <row r="136" spans="1:13" s="224" customFormat="1">
      <c r="A136" s="536" t="s">
        <v>27</v>
      </c>
      <c r="B136" s="537" t="s">
        <v>779</v>
      </c>
      <c r="C136" s="477" t="s">
        <v>24</v>
      </c>
      <c r="D136" s="513" t="s">
        <v>30</v>
      </c>
      <c r="E136" s="513">
        <v>24</v>
      </c>
      <c r="F136" s="479">
        <v>1610</v>
      </c>
      <c r="G136" s="480">
        <f t="shared" ref="G136:G189" si="5">F136*E136</f>
        <v>38640</v>
      </c>
      <c r="H136" s="481"/>
      <c r="I136" s="482">
        <v>24</v>
      </c>
      <c r="J136" s="483">
        <f>K136-I136</f>
        <v>0</v>
      </c>
      <c r="K136" s="483">
        <v>24</v>
      </c>
      <c r="L136" s="515">
        <v>0.25</v>
      </c>
      <c r="M136" s="480">
        <f>L136*K136*F136</f>
        <v>9660</v>
      </c>
    </row>
    <row r="137" spans="1:13" s="224" customFormat="1">
      <c r="A137" s="536" t="s">
        <v>28</v>
      </c>
      <c r="B137" s="537" t="s">
        <v>779</v>
      </c>
      <c r="C137" s="477" t="s">
        <v>25</v>
      </c>
      <c r="D137" s="513" t="s">
        <v>30</v>
      </c>
      <c r="E137" s="513">
        <v>41</v>
      </c>
      <c r="F137" s="479">
        <v>1437</v>
      </c>
      <c r="G137" s="480">
        <f t="shared" si="5"/>
        <v>58917</v>
      </c>
      <c r="H137" s="481"/>
      <c r="I137" s="482">
        <v>41</v>
      </c>
      <c r="J137" s="483">
        <f>K137-I137</f>
        <v>0</v>
      </c>
      <c r="K137" s="483">
        <v>41</v>
      </c>
      <c r="L137" s="515">
        <v>0.25</v>
      </c>
      <c r="M137" s="480">
        <f>L137*K137*F137</f>
        <v>14729.25</v>
      </c>
    </row>
    <row r="138" spans="1:13" s="224" customFormat="1">
      <c r="A138" s="536" t="s">
        <v>29</v>
      </c>
      <c r="B138" s="537" t="s">
        <v>779</v>
      </c>
      <c r="C138" s="477" t="s">
        <v>26</v>
      </c>
      <c r="D138" s="513" t="s">
        <v>30</v>
      </c>
      <c r="E138" s="513">
        <v>17</v>
      </c>
      <c r="F138" s="479">
        <v>920</v>
      </c>
      <c r="G138" s="480">
        <f t="shared" si="5"/>
        <v>15640</v>
      </c>
      <c r="H138" s="481"/>
      <c r="I138" s="482">
        <v>17</v>
      </c>
      <c r="J138" s="483">
        <f>K138-I138</f>
        <v>0</v>
      </c>
      <c r="K138" s="483">
        <v>17</v>
      </c>
      <c r="L138" s="515">
        <v>0.25</v>
      </c>
      <c r="M138" s="480">
        <f>L138*K138*F138</f>
        <v>3910</v>
      </c>
    </row>
    <row r="139" spans="1:13" s="224" customFormat="1" ht="51">
      <c r="A139" s="475" t="s">
        <v>203</v>
      </c>
      <c r="B139" s="476"/>
      <c r="C139" s="496" t="s">
        <v>211</v>
      </c>
      <c r="D139" s="513"/>
      <c r="E139" s="513"/>
      <c r="F139" s="479"/>
      <c r="G139" s="480"/>
      <c r="H139" s="481"/>
      <c r="I139" s="482"/>
      <c r="J139" s="631"/>
      <c r="K139" s="483"/>
      <c r="L139" s="513"/>
      <c r="M139" s="480"/>
    </row>
    <row r="140" spans="1:13" s="224" customFormat="1">
      <c r="A140" s="536"/>
      <c r="B140" s="537" t="s">
        <v>779</v>
      </c>
      <c r="C140" s="477" t="s">
        <v>212</v>
      </c>
      <c r="D140" s="513" t="s">
        <v>30</v>
      </c>
      <c r="E140" s="513">
        <v>8</v>
      </c>
      <c r="F140" s="479">
        <v>1725</v>
      </c>
      <c r="G140" s="480">
        <f t="shared" si="5"/>
        <v>13800</v>
      </c>
      <c r="H140" s="481"/>
      <c r="I140" s="482"/>
      <c r="J140" s="483">
        <f>K140-I140</f>
        <v>0</v>
      </c>
      <c r="K140" s="483"/>
      <c r="L140" s="513"/>
      <c r="M140" s="480">
        <f>F140*K140</f>
        <v>0</v>
      </c>
    </row>
    <row r="141" spans="1:13" s="224" customFormat="1" ht="89.25">
      <c r="A141" s="475">
        <v>3</v>
      </c>
      <c r="B141" s="476"/>
      <c r="C141" s="496" t="s">
        <v>38</v>
      </c>
      <c r="D141" s="478"/>
      <c r="E141" s="478"/>
      <c r="F141" s="479"/>
      <c r="G141" s="480"/>
      <c r="H141" s="481"/>
      <c r="I141" s="482"/>
      <c r="J141" s="483"/>
      <c r="K141" s="483"/>
      <c r="L141" s="478"/>
      <c r="M141" s="480"/>
    </row>
    <row r="142" spans="1:13" s="224" customFormat="1" ht="25.5">
      <c r="A142" s="536" t="s">
        <v>575</v>
      </c>
      <c r="B142" s="537" t="s">
        <v>779</v>
      </c>
      <c r="C142" s="477" t="s">
        <v>814</v>
      </c>
      <c r="D142" s="513" t="s">
        <v>30</v>
      </c>
      <c r="E142" s="513">
        <v>24</v>
      </c>
      <c r="F142" s="479">
        <v>1667</v>
      </c>
      <c r="G142" s="480">
        <f t="shared" si="5"/>
        <v>40008</v>
      </c>
      <c r="H142" s="481"/>
      <c r="I142" s="482">
        <v>24</v>
      </c>
      <c r="J142" s="483">
        <f>K142-I142</f>
        <v>0</v>
      </c>
      <c r="K142" s="483">
        <v>24</v>
      </c>
      <c r="L142" s="515">
        <v>0.25</v>
      </c>
      <c r="M142" s="480">
        <f>L142*K142*F142</f>
        <v>10002</v>
      </c>
    </row>
    <row r="143" spans="1:13" s="224" customFormat="1" ht="25.5">
      <c r="A143" s="536" t="s">
        <v>770</v>
      </c>
      <c r="B143" s="537" t="s">
        <v>779</v>
      </c>
      <c r="C143" s="477" t="s">
        <v>815</v>
      </c>
      <c r="D143" s="513" t="s">
        <v>30</v>
      </c>
      <c r="E143" s="513">
        <v>41</v>
      </c>
      <c r="F143" s="479">
        <v>1667</v>
      </c>
      <c r="G143" s="480">
        <f t="shared" si="5"/>
        <v>68347</v>
      </c>
      <c r="H143" s="481"/>
      <c r="I143" s="482">
        <v>41</v>
      </c>
      <c r="J143" s="483">
        <f>K143-I143</f>
        <v>0</v>
      </c>
      <c r="K143" s="483">
        <v>41</v>
      </c>
      <c r="L143" s="515">
        <v>0.25</v>
      </c>
      <c r="M143" s="480">
        <f>L143*K143*F143</f>
        <v>17086.75</v>
      </c>
    </row>
    <row r="144" spans="1:13" s="224" customFormat="1">
      <c r="A144" s="536" t="s">
        <v>772</v>
      </c>
      <c r="B144" s="537" t="s">
        <v>779</v>
      </c>
      <c r="C144" s="477" t="s">
        <v>816</v>
      </c>
      <c r="D144" s="513" t="s">
        <v>30</v>
      </c>
      <c r="E144" s="513">
        <v>17</v>
      </c>
      <c r="F144" s="479">
        <v>977</v>
      </c>
      <c r="G144" s="480">
        <f t="shared" si="5"/>
        <v>16609</v>
      </c>
      <c r="H144" s="481"/>
      <c r="I144" s="482">
        <v>17</v>
      </c>
      <c r="J144" s="483">
        <f>K144-I144</f>
        <v>0</v>
      </c>
      <c r="K144" s="483">
        <v>17</v>
      </c>
      <c r="L144" s="515">
        <v>0.25</v>
      </c>
      <c r="M144" s="480">
        <f>L144*K144*F144</f>
        <v>4152.25</v>
      </c>
    </row>
    <row r="145" spans="1:13" s="224" customFormat="1" ht="63.75">
      <c r="A145" s="475">
        <v>4</v>
      </c>
      <c r="B145" s="476"/>
      <c r="C145" s="496" t="s">
        <v>561</v>
      </c>
      <c r="D145" s="478"/>
      <c r="E145" s="478"/>
      <c r="F145" s="479"/>
      <c r="G145" s="480"/>
      <c r="H145" s="481"/>
      <c r="I145" s="482"/>
      <c r="J145" s="483"/>
      <c r="K145" s="483"/>
      <c r="L145" s="478"/>
      <c r="M145" s="480"/>
    </row>
    <row r="146" spans="1:13" s="224" customFormat="1" ht="25.5">
      <c r="A146" s="475"/>
      <c r="B146" s="476">
        <v>18</v>
      </c>
      <c r="C146" s="477" t="s">
        <v>820</v>
      </c>
      <c r="D146" s="478" t="s">
        <v>30</v>
      </c>
      <c r="E146" s="478">
        <v>48</v>
      </c>
      <c r="F146" s="479">
        <v>2185</v>
      </c>
      <c r="G146" s="480">
        <f t="shared" si="5"/>
        <v>104880</v>
      </c>
      <c r="H146" s="481"/>
      <c r="I146" s="482">
        <v>48</v>
      </c>
      <c r="J146" s="483">
        <f>K146-I146</f>
        <v>0</v>
      </c>
      <c r="K146" s="483">
        <v>48</v>
      </c>
      <c r="L146" s="515">
        <v>0.75</v>
      </c>
      <c r="M146" s="480">
        <f>L146*K146*F146</f>
        <v>78660</v>
      </c>
    </row>
    <row r="147" spans="1:13" s="224" customFormat="1">
      <c r="A147" s="475"/>
      <c r="B147" s="476"/>
      <c r="C147" s="477"/>
      <c r="D147" s="478"/>
      <c r="E147" s="478"/>
      <c r="F147" s="479"/>
      <c r="G147" s="480"/>
      <c r="H147" s="481"/>
      <c r="I147" s="482">
        <v>0</v>
      </c>
      <c r="J147" s="483">
        <f>K147-I147</f>
        <v>0</v>
      </c>
      <c r="K147" s="483">
        <v>0</v>
      </c>
      <c r="L147" s="515">
        <v>0.75</v>
      </c>
      <c r="M147" s="480">
        <f>L147*K147*F146</f>
        <v>0</v>
      </c>
    </row>
    <row r="148" spans="1:13" s="224" customFormat="1" ht="92.25" customHeight="1">
      <c r="A148" s="475">
        <v>5</v>
      </c>
      <c r="B148" s="476">
        <v>18</v>
      </c>
      <c r="C148" s="496" t="s">
        <v>233</v>
      </c>
      <c r="D148" s="478" t="s">
        <v>30</v>
      </c>
      <c r="E148" s="478" t="s">
        <v>141</v>
      </c>
      <c r="F148" s="479">
        <v>1955</v>
      </c>
      <c r="G148" s="480"/>
      <c r="H148" s="481"/>
      <c r="I148" s="482"/>
      <c r="J148" s="483">
        <f>K148-I148</f>
        <v>0</v>
      </c>
      <c r="K148" s="483"/>
      <c r="L148" s="478"/>
      <c r="M148" s="480">
        <f>L148*K148*F148</f>
        <v>0</v>
      </c>
    </row>
    <row r="149" spans="1:13" ht="63.75">
      <c r="A149" s="124">
        <v>6</v>
      </c>
      <c r="B149" s="125">
        <v>18</v>
      </c>
      <c r="C149" s="70" t="s">
        <v>854</v>
      </c>
      <c r="D149" s="91"/>
      <c r="E149" s="91"/>
      <c r="F149" s="92"/>
      <c r="G149" s="93"/>
      <c r="I149" s="389"/>
      <c r="J149" s="437"/>
      <c r="K149" s="437"/>
      <c r="L149" s="91"/>
      <c r="M149" s="93"/>
    </row>
    <row r="150" spans="1:13" s="224" customFormat="1" ht="25.5">
      <c r="A150" s="475"/>
      <c r="B150" s="476">
        <v>18</v>
      </c>
      <c r="C150" s="477" t="s">
        <v>821</v>
      </c>
      <c r="D150" s="478" t="s">
        <v>30</v>
      </c>
      <c r="E150" s="478">
        <v>24</v>
      </c>
      <c r="F150" s="479">
        <v>1610</v>
      </c>
      <c r="G150" s="480">
        <f t="shared" si="5"/>
        <v>38640</v>
      </c>
      <c r="H150" s="481"/>
      <c r="I150" s="482">
        <v>23</v>
      </c>
      <c r="J150" s="483">
        <f t="shared" ref="J150:J155" si="6">K150-I150</f>
        <v>0</v>
      </c>
      <c r="K150" s="483">
        <v>23</v>
      </c>
      <c r="L150" s="515">
        <v>0.75</v>
      </c>
      <c r="M150" s="480">
        <f t="shared" ref="M150:M155" si="7">L150*K150*F150</f>
        <v>27772.5</v>
      </c>
    </row>
    <row r="151" spans="1:13" s="224" customFormat="1" ht="63.75">
      <c r="A151" s="475">
        <v>7</v>
      </c>
      <c r="B151" s="476">
        <v>18</v>
      </c>
      <c r="C151" s="496" t="s">
        <v>852</v>
      </c>
      <c r="D151" s="478" t="s">
        <v>67</v>
      </c>
      <c r="E151" s="478">
        <v>106</v>
      </c>
      <c r="F151" s="479">
        <v>115</v>
      </c>
      <c r="G151" s="480">
        <f t="shared" si="5"/>
        <v>12190</v>
      </c>
      <c r="H151" s="481"/>
      <c r="I151" s="482">
        <v>28</v>
      </c>
      <c r="J151" s="622">
        <f t="shared" si="6"/>
        <v>0</v>
      </c>
      <c r="K151" s="483">
        <v>28</v>
      </c>
      <c r="L151" s="515">
        <v>0.75</v>
      </c>
      <c r="M151" s="480">
        <f t="shared" si="7"/>
        <v>2415</v>
      </c>
    </row>
    <row r="152" spans="1:13" s="224" customFormat="1" ht="51">
      <c r="A152" s="475">
        <v>8</v>
      </c>
      <c r="B152" s="476">
        <v>18</v>
      </c>
      <c r="C152" s="496" t="s">
        <v>851</v>
      </c>
      <c r="D152" s="478" t="s">
        <v>67</v>
      </c>
      <c r="E152" s="478">
        <v>106</v>
      </c>
      <c r="F152" s="479">
        <v>207</v>
      </c>
      <c r="G152" s="480">
        <f t="shared" si="5"/>
        <v>21942</v>
      </c>
      <c r="H152" s="481"/>
      <c r="I152" s="482">
        <v>105</v>
      </c>
      <c r="J152" s="483">
        <f t="shared" si="6"/>
        <v>0</v>
      </c>
      <c r="K152" s="483">
        <v>105</v>
      </c>
      <c r="L152" s="484">
        <v>0.75</v>
      </c>
      <c r="M152" s="480">
        <f t="shared" si="7"/>
        <v>16301.25</v>
      </c>
    </row>
    <row r="153" spans="1:13" s="224" customFormat="1" ht="38.25">
      <c r="A153" s="475">
        <v>9</v>
      </c>
      <c r="B153" s="476">
        <v>18</v>
      </c>
      <c r="C153" s="496" t="s">
        <v>527</v>
      </c>
      <c r="D153" s="478" t="s">
        <v>30</v>
      </c>
      <c r="E153" s="478">
        <v>89</v>
      </c>
      <c r="F153" s="479">
        <v>201</v>
      </c>
      <c r="G153" s="480">
        <f t="shared" si="5"/>
        <v>17889</v>
      </c>
      <c r="H153" s="481"/>
      <c r="I153" s="482">
        <v>89</v>
      </c>
      <c r="J153" s="483">
        <f t="shared" si="6"/>
        <v>0</v>
      </c>
      <c r="K153" s="483">
        <v>89</v>
      </c>
      <c r="L153" s="484">
        <v>0.9</v>
      </c>
      <c r="M153" s="480">
        <f t="shared" si="7"/>
        <v>16100.100000000002</v>
      </c>
    </row>
    <row r="154" spans="1:13" s="224" customFormat="1" ht="38.25">
      <c r="A154" s="475">
        <v>10</v>
      </c>
      <c r="B154" s="476">
        <v>18</v>
      </c>
      <c r="C154" s="496" t="s">
        <v>853</v>
      </c>
      <c r="D154" s="478" t="s">
        <v>30</v>
      </c>
      <c r="E154" s="478">
        <v>48</v>
      </c>
      <c r="F154" s="479">
        <v>172</v>
      </c>
      <c r="G154" s="480">
        <f t="shared" si="5"/>
        <v>8256</v>
      </c>
      <c r="H154" s="481"/>
      <c r="I154" s="482">
        <v>46</v>
      </c>
      <c r="J154" s="483">
        <f t="shared" si="6"/>
        <v>0</v>
      </c>
      <c r="K154" s="483">
        <v>46</v>
      </c>
      <c r="L154" s="484">
        <v>0.9</v>
      </c>
      <c r="M154" s="480">
        <f t="shared" si="7"/>
        <v>7120.8</v>
      </c>
    </row>
    <row r="155" spans="1:13" s="224" customFormat="1" ht="26.25" thickBot="1">
      <c r="A155" s="497">
        <v>11</v>
      </c>
      <c r="B155" s="498">
        <v>18</v>
      </c>
      <c r="C155" s="499" t="s">
        <v>822</v>
      </c>
      <c r="D155" s="500" t="s">
        <v>30</v>
      </c>
      <c r="E155" s="500">
        <v>24</v>
      </c>
      <c r="F155" s="501">
        <v>115</v>
      </c>
      <c r="G155" s="502">
        <f t="shared" si="5"/>
        <v>2760</v>
      </c>
      <c r="H155" s="481"/>
      <c r="I155" s="597">
        <v>23</v>
      </c>
      <c r="J155" s="535">
        <f t="shared" si="6"/>
        <v>0</v>
      </c>
      <c r="K155" s="539">
        <v>23</v>
      </c>
      <c r="L155" s="533">
        <v>0.9</v>
      </c>
      <c r="M155" s="509">
        <f t="shared" si="7"/>
        <v>2380.5</v>
      </c>
    </row>
    <row r="156" spans="1:13" ht="24.95" customHeight="1" thickTop="1" thickBot="1">
      <c r="A156" s="74"/>
      <c r="B156" s="15"/>
      <c r="C156" s="16" t="s">
        <v>39</v>
      </c>
      <c r="D156" s="84"/>
      <c r="E156" s="84"/>
      <c r="F156" s="85"/>
      <c r="G156" s="86">
        <f>SUM(G135:G155)</f>
        <v>458518</v>
      </c>
      <c r="I156" s="398"/>
      <c r="J156" s="390"/>
      <c r="K156" s="444"/>
      <c r="L156" s="144"/>
      <c r="M156" s="227">
        <f>SUM(M135:M155)</f>
        <v>210290.4</v>
      </c>
    </row>
    <row r="157" spans="1:13" ht="18.75" customHeight="1" thickTop="1">
      <c r="A157" s="66"/>
      <c r="B157" s="67"/>
      <c r="C157" s="96" t="s">
        <v>40</v>
      </c>
      <c r="D157" s="88"/>
      <c r="E157" s="88"/>
      <c r="F157" s="89"/>
      <c r="G157" s="90"/>
      <c r="I157" s="388"/>
      <c r="J157" s="436"/>
      <c r="K157" s="436"/>
      <c r="L157" s="88"/>
      <c r="M157" s="90"/>
    </row>
    <row r="158" spans="1:13" ht="51">
      <c r="A158" s="68">
        <v>1</v>
      </c>
      <c r="B158" s="69"/>
      <c r="C158" s="70" t="s">
        <v>605</v>
      </c>
      <c r="D158" s="91"/>
      <c r="E158" s="91"/>
      <c r="F158" s="92"/>
      <c r="G158" s="93"/>
      <c r="I158" s="389"/>
      <c r="J158" s="437"/>
      <c r="K158" s="437"/>
      <c r="L158" s="91"/>
      <c r="M158" s="93"/>
    </row>
    <row r="159" spans="1:13" s="224" customFormat="1">
      <c r="A159" s="536" t="s">
        <v>27</v>
      </c>
      <c r="B159" s="537" t="s">
        <v>779</v>
      </c>
      <c r="C159" s="516" t="s">
        <v>41</v>
      </c>
      <c r="D159" s="513" t="s">
        <v>42</v>
      </c>
      <c r="E159" s="513">
        <v>85</v>
      </c>
      <c r="F159" s="479">
        <v>25</v>
      </c>
      <c r="G159" s="480">
        <f t="shared" si="5"/>
        <v>2125</v>
      </c>
      <c r="H159" s="481"/>
      <c r="I159" s="482">
        <v>25.6</v>
      </c>
      <c r="J159" s="483">
        <f t="shared" ref="J159:J164" si="8">K159-I159</f>
        <v>0</v>
      </c>
      <c r="K159" s="483">
        <v>25.6</v>
      </c>
      <c r="L159" s="484">
        <v>0.95</v>
      </c>
      <c r="M159" s="480">
        <f>L159*K159*F159</f>
        <v>608</v>
      </c>
    </row>
    <row r="160" spans="1:13" s="224" customFormat="1">
      <c r="A160" s="536" t="s">
        <v>28</v>
      </c>
      <c r="B160" s="537" t="s">
        <v>779</v>
      </c>
      <c r="C160" s="516" t="s">
        <v>43</v>
      </c>
      <c r="D160" s="513" t="s">
        <v>42</v>
      </c>
      <c r="E160" s="513">
        <v>300</v>
      </c>
      <c r="F160" s="479">
        <v>32</v>
      </c>
      <c r="G160" s="480">
        <f t="shared" si="5"/>
        <v>9600</v>
      </c>
      <c r="H160" s="481"/>
      <c r="I160" s="482">
        <v>131.5</v>
      </c>
      <c r="J160" s="483">
        <f t="shared" si="8"/>
        <v>0</v>
      </c>
      <c r="K160" s="483">
        <v>131.5</v>
      </c>
      <c r="L160" s="484">
        <v>0.95</v>
      </c>
      <c r="M160" s="480">
        <f t="shared" ref="M160:M171" si="9">L160*K160*F160</f>
        <v>3997.6</v>
      </c>
    </row>
    <row r="161" spans="1:13" s="224" customFormat="1">
      <c r="A161" s="536" t="s">
        <v>29</v>
      </c>
      <c r="B161" s="537" t="s">
        <v>779</v>
      </c>
      <c r="C161" s="516" t="s">
        <v>44</v>
      </c>
      <c r="D161" s="513" t="s">
        <v>42</v>
      </c>
      <c r="E161" s="513">
        <v>180</v>
      </c>
      <c r="F161" s="479">
        <v>36</v>
      </c>
      <c r="G161" s="480">
        <f t="shared" si="5"/>
        <v>6480</v>
      </c>
      <c r="H161" s="481"/>
      <c r="I161" s="482">
        <v>108.9</v>
      </c>
      <c r="J161" s="483">
        <f t="shared" si="8"/>
        <v>0</v>
      </c>
      <c r="K161" s="483">
        <v>108.9</v>
      </c>
      <c r="L161" s="484">
        <v>0.95</v>
      </c>
      <c r="M161" s="480">
        <f t="shared" si="9"/>
        <v>3724.38</v>
      </c>
    </row>
    <row r="162" spans="1:13" s="224" customFormat="1">
      <c r="A162" s="536" t="s">
        <v>45</v>
      </c>
      <c r="B162" s="537" t="s">
        <v>779</v>
      </c>
      <c r="C162" s="517" t="s">
        <v>46</v>
      </c>
      <c r="D162" s="513" t="s">
        <v>42</v>
      </c>
      <c r="E162" s="513">
        <v>80</v>
      </c>
      <c r="F162" s="479">
        <v>43</v>
      </c>
      <c r="G162" s="480">
        <f t="shared" si="5"/>
        <v>3440</v>
      </c>
      <c r="H162" s="481"/>
      <c r="I162" s="482">
        <v>25.5</v>
      </c>
      <c r="J162" s="483">
        <f t="shared" si="8"/>
        <v>0</v>
      </c>
      <c r="K162" s="483">
        <v>25.5</v>
      </c>
      <c r="L162" s="484">
        <v>0.95</v>
      </c>
      <c r="M162" s="480">
        <f t="shared" si="9"/>
        <v>1041.675</v>
      </c>
    </row>
    <row r="163" spans="1:13" s="224" customFormat="1">
      <c r="A163" s="536" t="s">
        <v>47</v>
      </c>
      <c r="B163" s="537" t="s">
        <v>779</v>
      </c>
      <c r="C163" s="517" t="s">
        <v>588</v>
      </c>
      <c r="D163" s="513" t="s">
        <v>42</v>
      </c>
      <c r="E163" s="513">
        <v>65</v>
      </c>
      <c r="F163" s="479">
        <v>55</v>
      </c>
      <c r="G163" s="480">
        <f t="shared" si="5"/>
        <v>3575</v>
      </c>
      <c r="H163" s="481"/>
      <c r="I163" s="482">
        <v>26.5</v>
      </c>
      <c r="J163" s="483">
        <f t="shared" si="8"/>
        <v>0</v>
      </c>
      <c r="K163" s="483">
        <v>26.5</v>
      </c>
      <c r="L163" s="484">
        <v>0.95</v>
      </c>
      <c r="M163" s="480">
        <f t="shared" si="9"/>
        <v>1384.6249999999998</v>
      </c>
    </row>
    <row r="164" spans="1:13" s="224" customFormat="1">
      <c r="A164" s="536" t="s">
        <v>589</v>
      </c>
      <c r="B164" s="537" t="s">
        <v>779</v>
      </c>
      <c r="C164" s="517" t="s">
        <v>590</v>
      </c>
      <c r="D164" s="513" t="s">
        <v>42</v>
      </c>
      <c r="E164" s="513">
        <v>156</v>
      </c>
      <c r="F164" s="479">
        <v>92</v>
      </c>
      <c r="G164" s="480">
        <f t="shared" si="5"/>
        <v>14352</v>
      </c>
      <c r="H164" s="481"/>
      <c r="I164" s="482">
        <v>31.7</v>
      </c>
      <c r="J164" s="483">
        <f t="shared" si="8"/>
        <v>0</v>
      </c>
      <c r="K164" s="483">
        <v>31.7</v>
      </c>
      <c r="L164" s="484">
        <v>0.95</v>
      </c>
      <c r="M164" s="480">
        <f t="shared" si="9"/>
        <v>2770.58</v>
      </c>
    </row>
    <row r="165" spans="1:13" s="224" customFormat="1" ht="38.25">
      <c r="A165" s="475">
        <v>2</v>
      </c>
      <c r="B165" s="476"/>
      <c r="C165" s="496" t="s">
        <v>36</v>
      </c>
      <c r="D165" s="478"/>
      <c r="E165" s="478"/>
      <c r="F165" s="479"/>
      <c r="G165" s="480"/>
      <c r="H165" s="481"/>
      <c r="I165" s="482"/>
      <c r="J165" s="483"/>
      <c r="K165" s="483"/>
      <c r="L165" s="478"/>
      <c r="M165" s="480">
        <f t="shared" si="9"/>
        <v>0</v>
      </c>
    </row>
    <row r="166" spans="1:13" s="224" customFormat="1">
      <c r="A166" s="536" t="s">
        <v>817</v>
      </c>
      <c r="B166" s="537" t="s">
        <v>779</v>
      </c>
      <c r="C166" s="517" t="s">
        <v>591</v>
      </c>
      <c r="D166" s="513" t="s">
        <v>67</v>
      </c>
      <c r="E166" s="513">
        <v>7</v>
      </c>
      <c r="F166" s="479">
        <v>40</v>
      </c>
      <c r="G166" s="480">
        <f t="shared" si="5"/>
        <v>280</v>
      </c>
      <c r="H166" s="481"/>
      <c r="I166" s="482"/>
      <c r="J166" s="483">
        <f t="shared" ref="J166:J171" si="10">K166-I166</f>
        <v>0</v>
      </c>
      <c r="K166" s="483"/>
      <c r="L166" s="484">
        <v>0</v>
      </c>
      <c r="M166" s="480">
        <f>L166*K166*F166</f>
        <v>0</v>
      </c>
    </row>
    <row r="167" spans="1:13" s="224" customFormat="1">
      <c r="A167" s="536" t="s">
        <v>818</v>
      </c>
      <c r="B167" s="537" t="s">
        <v>779</v>
      </c>
      <c r="C167" s="517" t="s">
        <v>592</v>
      </c>
      <c r="D167" s="513" t="s">
        <v>67</v>
      </c>
      <c r="E167" s="513">
        <v>15</v>
      </c>
      <c r="F167" s="479">
        <v>57</v>
      </c>
      <c r="G167" s="480">
        <f t="shared" si="5"/>
        <v>855</v>
      </c>
      <c r="H167" s="481"/>
      <c r="I167" s="482">
        <v>0</v>
      </c>
      <c r="J167" s="483">
        <f t="shared" si="10"/>
        <v>0</v>
      </c>
      <c r="K167" s="483">
        <v>0</v>
      </c>
      <c r="L167" s="484"/>
      <c r="M167" s="480">
        <f>L167*K167*F167</f>
        <v>0</v>
      </c>
    </row>
    <row r="168" spans="1:13" s="224" customFormat="1">
      <c r="A168" s="536" t="s">
        <v>819</v>
      </c>
      <c r="B168" s="537" t="s">
        <v>779</v>
      </c>
      <c r="C168" s="517" t="s">
        <v>593</v>
      </c>
      <c r="D168" s="513" t="s">
        <v>67</v>
      </c>
      <c r="E168" s="513">
        <v>8</v>
      </c>
      <c r="F168" s="479">
        <v>92</v>
      </c>
      <c r="G168" s="480">
        <f t="shared" si="5"/>
        <v>736</v>
      </c>
      <c r="H168" s="481"/>
      <c r="I168" s="482">
        <v>9</v>
      </c>
      <c r="J168" s="483">
        <f t="shared" si="10"/>
        <v>0</v>
      </c>
      <c r="K168" s="483">
        <v>9</v>
      </c>
      <c r="L168" s="484">
        <v>0.95</v>
      </c>
      <c r="M168" s="480">
        <f>L168*K168*F168</f>
        <v>786.59999999999991</v>
      </c>
    </row>
    <row r="169" spans="1:13" s="224" customFormat="1">
      <c r="A169" s="536" t="s">
        <v>594</v>
      </c>
      <c r="B169" s="537" t="s">
        <v>779</v>
      </c>
      <c r="C169" s="517" t="s">
        <v>595</v>
      </c>
      <c r="D169" s="513" t="s">
        <v>67</v>
      </c>
      <c r="E169" s="513">
        <v>1</v>
      </c>
      <c r="F169" s="479">
        <v>126</v>
      </c>
      <c r="G169" s="480">
        <f t="shared" si="5"/>
        <v>126</v>
      </c>
      <c r="H169" s="481"/>
      <c r="I169" s="482">
        <v>2</v>
      </c>
      <c r="J169" s="483">
        <f t="shared" si="10"/>
        <v>0</v>
      </c>
      <c r="K169" s="483">
        <v>2</v>
      </c>
      <c r="L169" s="484">
        <v>0.95</v>
      </c>
      <c r="M169" s="480">
        <f>L169*K169*F169</f>
        <v>239.39999999999998</v>
      </c>
    </row>
    <row r="170" spans="1:13" s="224" customFormat="1" ht="38.25">
      <c r="A170" s="475">
        <v>3</v>
      </c>
      <c r="B170" s="476">
        <v>18</v>
      </c>
      <c r="C170" s="496" t="s">
        <v>599</v>
      </c>
      <c r="D170" s="478" t="s">
        <v>67</v>
      </c>
      <c r="E170" s="478">
        <v>1</v>
      </c>
      <c r="F170" s="479">
        <v>1955</v>
      </c>
      <c r="G170" s="480">
        <f t="shared" si="5"/>
        <v>1955</v>
      </c>
      <c r="H170" s="481"/>
      <c r="I170" s="482"/>
      <c r="J170" s="483">
        <f t="shared" si="10"/>
        <v>0</v>
      </c>
      <c r="K170" s="483"/>
      <c r="L170" s="484">
        <v>0</v>
      </c>
      <c r="M170" s="480">
        <f>L170*K170*F170</f>
        <v>0</v>
      </c>
    </row>
    <row r="171" spans="1:13" s="224" customFormat="1" ht="39" thickBot="1">
      <c r="A171" s="497">
        <v>4</v>
      </c>
      <c r="B171" s="498">
        <v>18</v>
      </c>
      <c r="C171" s="499" t="s">
        <v>598</v>
      </c>
      <c r="D171" s="500" t="s">
        <v>30</v>
      </c>
      <c r="E171" s="500">
        <v>1</v>
      </c>
      <c r="F171" s="501">
        <v>34500</v>
      </c>
      <c r="G171" s="502">
        <f t="shared" si="5"/>
        <v>34500</v>
      </c>
      <c r="H171" s="481"/>
      <c r="I171" s="507"/>
      <c r="J171" s="535">
        <f t="shared" si="10"/>
        <v>0</v>
      </c>
      <c r="K171" s="535"/>
      <c r="L171" s="500"/>
      <c r="M171" s="509">
        <f t="shared" si="9"/>
        <v>0</v>
      </c>
    </row>
    <row r="172" spans="1:13" ht="24.95" customHeight="1" thickTop="1" thickBot="1">
      <c r="A172" s="74"/>
      <c r="B172" s="15"/>
      <c r="C172" s="16" t="s">
        <v>596</v>
      </c>
      <c r="D172" s="84"/>
      <c r="E172" s="84"/>
      <c r="F172" s="85"/>
      <c r="G172" s="86">
        <f>SUM(G158:G171)</f>
        <v>78024</v>
      </c>
      <c r="I172" s="590"/>
      <c r="J172" s="390"/>
      <c r="K172" s="443"/>
      <c r="L172" s="84"/>
      <c r="M172" s="227">
        <f>SUM(M158:M171)</f>
        <v>14552.859999999999</v>
      </c>
    </row>
    <row r="173" spans="1:13" ht="18.75" customHeight="1" thickTop="1">
      <c r="A173" s="66"/>
      <c r="B173" s="67"/>
      <c r="C173" s="96" t="s">
        <v>597</v>
      </c>
      <c r="D173" s="88"/>
      <c r="E173" s="88"/>
      <c r="F173" s="89"/>
      <c r="G173" s="90"/>
      <c r="I173" s="388"/>
      <c r="J173" s="436"/>
      <c r="K173" s="436"/>
      <c r="L173" s="88"/>
      <c r="M173" s="90"/>
    </row>
    <row r="174" spans="1:13" s="224" customFormat="1" ht="51">
      <c r="A174" s="475">
        <v>1</v>
      </c>
      <c r="B174" s="476"/>
      <c r="C174" s="496" t="s">
        <v>573</v>
      </c>
      <c r="D174" s="478"/>
      <c r="E174" s="478"/>
      <c r="F174" s="479"/>
      <c r="G174" s="480"/>
      <c r="H174" s="481"/>
      <c r="I174" s="482"/>
      <c r="J174" s="483"/>
      <c r="K174" s="483"/>
      <c r="L174" s="478"/>
      <c r="M174" s="480"/>
    </row>
    <row r="175" spans="1:13" s="224" customFormat="1">
      <c r="A175" s="536" t="s">
        <v>27</v>
      </c>
      <c r="B175" s="537" t="s">
        <v>779</v>
      </c>
      <c r="C175" s="517" t="s">
        <v>606</v>
      </c>
      <c r="D175" s="513" t="s">
        <v>42</v>
      </c>
      <c r="E175" s="513">
        <v>300</v>
      </c>
      <c r="F175" s="479">
        <v>40</v>
      </c>
      <c r="G175" s="480">
        <f t="shared" si="5"/>
        <v>12000</v>
      </c>
      <c r="H175" s="481"/>
      <c r="I175" s="482">
        <v>257.39999999999998</v>
      </c>
      <c r="J175" s="483">
        <f>K175-I175</f>
        <v>0</v>
      </c>
      <c r="K175" s="483">
        <v>257.39999999999998</v>
      </c>
      <c r="L175" s="515">
        <v>1</v>
      </c>
      <c r="M175" s="480">
        <f>L175*K175*F175</f>
        <v>10296</v>
      </c>
    </row>
    <row r="176" spans="1:13" s="224" customFormat="1">
      <c r="A176" s="536" t="s">
        <v>28</v>
      </c>
      <c r="B176" s="537" t="s">
        <v>779</v>
      </c>
      <c r="C176" s="517" t="s">
        <v>607</v>
      </c>
      <c r="D176" s="513" t="s">
        <v>42</v>
      </c>
      <c r="E176" s="513">
        <v>60</v>
      </c>
      <c r="F176" s="479">
        <v>51</v>
      </c>
      <c r="G176" s="480">
        <f t="shared" si="5"/>
        <v>3060</v>
      </c>
      <c r="H176" s="481"/>
      <c r="I176" s="482">
        <v>239.6</v>
      </c>
      <c r="J176" s="483">
        <f>K176-I176</f>
        <v>0</v>
      </c>
      <c r="K176" s="483">
        <v>239.6</v>
      </c>
      <c r="L176" s="515">
        <v>1</v>
      </c>
      <c r="M176" s="480">
        <f>L176*K176*F176</f>
        <v>12219.6</v>
      </c>
    </row>
    <row r="177" spans="1:13" s="224" customFormat="1">
      <c r="A177" s="536" t="s">
        <v>29</v>
      </c>
      <c r="B177" s="537" t="s">
        <v>779</v>
      </c>
      <c r="C177" s="517" t="s">
        <v>608</v>
      </c>
      <c r="D177" s="513" t="s">
        <v>42</v>
      </c>
      <c r="E177" s="513">
        <v>700</v>
      </c>
      <c r="F177" s="479">
        <v>74</v>
      </c>
      <c r="G177" s="480">
        <f t="shared" si="5"/>
        <v>51800</v>
      </c>
      <c r="H177" s="481"/>
      <c r="I177" s="482">
        <v>533.4</v>
      </c>
      <c r="J177" s="483">
        <f>K177-I177</f>
        <v>0</v>
      </c>
      <c r="K177" s="483">
        <v>533.4</v>
      </c>
      <c r="L177" s="515">
        <v>1</v>
      </c>
      <c r="M177" s="480">
        <f>L177*K177*F177</f>
        <v>39471.599999999999</v>
      </c>
    </row>
    <row r="178" spans="1:13" s="224" customFormat="1">
      <c r="A178" s="536" t="s">
        <v>45</v>
      </c>
      <c r="B178" s="537" t="s">
        <v>779</v>
      </c>
      <c r="C178" s="517" t="s">
        <v>609</v>
      </c>
      <c r="D178" s="513" t="s">
        <v>42</v>
      </c>
      <c r="E178" s="513">
        <v>100</v>
      </c>
      <c r="F178" s="479">
        <v>103</v>
      </c>
      <c r="G178" s="480">
        <f t="shared" si="5"/>
        <v>10300</v>
      </c>
      <c r="H178" s="481"/>
      <c r="I178" s="482">
        <v>66.8</v>
      </c>
      <c r="J178" s="483">
        <f>K178-I178</f>
        <v>0</v>
      </c>
      <c r="K178" s="483">
        <v>66.8</v>
      </c>
      <c r="L178" s="515">
        <v>1</v>
      </c>
      <c r="M178" s="480">
        <f>L178*K178*F178</f>
        <v>6880.4</v>
      </c>
    </row>
    <row r="179" spans="1:13" s="224" customFormat="1" ht="63.75">
      <c r="A179" s="475">
        <v>2</v>
      </c>
      <c r="B179" s="476"/>
      <c r="C179" s="496" t="s">
        <v>240</v>
      </c>
      <c r="D179" s="478"/>
      <c r="E179" s="478"/>
      <c r="F179" s="479"/>
      <c r="G179" s="480"/>
      <c r="H179" s="481"/>
      <c r="I179" s="482"/>
      <c r="J179" s="483"/>
      <c r="K179" s="483"/>
      <c r="L179" s="478"/>
      <c r="M179" s="480"/>
    </row>
    <row r="180" spans="1:13">
      <c r="A180" s="158" t="s">
        <v>817</v>
      </c>
      <c r="B180" s="159" t="s">
        <v>779</v>
      </c>
      <c r="C180" s="126" t="s">
        <v>606</v>
      </c>
      <c r="D180" s="122" t="s">
        <v>42</v>
      </c>
      <c r="E180" s="122">
        <v>250</v>
      </c>
      <c r="F180" s="78">
        <v>46</v>
      </c>
      <c r="G180" s="79">
        <f t="shared" si="5"/>
        <v>11500</v>
      </c>
      <c r="I180" s="385"/>
      <c r="J180" s="434">
        <f>K180-I180</f>
        <v>0</v>
      </c>
      <c r="K180" s="434"/>
      <c r="L180" s="122"/>
      <c r="M180" s="79">
        <f t="shared" ref="M180:M189" si="11">L180*K180*F180</f>
        <v>0</v>
      </c>
    </row>
    <row r="181" spans="1:13">
      <c r="A181" s="158" t="s">
        <v>818</v>
      </c>
      <c r="B181" s="159" t="s">
        <v>779</v>
      </c>
      <c r="C181" s="126" t="s">
        <v>608</v>
      </c>
      <c r="D181" s="122" t="s">
        <v>42</v>
      </c>
      <c r="E181" s="122">
        <v>120</v>
      </c>
      <c r="F181" s="78">
        <v>92</v>
      </c>
      <c r="G181" s="79">
        <f t="shared" si="5"/>
        <v>11040</v>
      </c>
      <c r="I181" s="385"/>
      <c r="J181" s="434">
        <f>K181-I181</f>
        <v>0</v>
      </c>
      <c r="K181" s="434"/>
      <c r="L181" s="122"/>
      <c r="M181" s="79">
        <f t="shared" si="11"/>
        <v>0</v>
      </c>
    </row>
    <row r="182" spans="1:13">
      <c r="A182" s="158" t="s">
        <v>819</v>
      </c>
      <c r="B182" s="159" t="s">
        <v>779</v>
      </c>
      <c r="C182" s="126" t="s">
        <v>609</v>
      </c>
      <c r="D182" s="122" t="s">
        <v>42</v>
      </c>
      <c r="E182" s="122">
        <v>200</v>
      </c>
      <c r="F182" s="78">
        <v>126</v>
      </c>
      <c r="G182" s="79">
        <f t="shared" si="5"/>
        <v>25200</v>
      </c>
      <c r="I182" s="385"/>
      <c r="J182" s="434">
        <f>K182-I182</f>
        <v>0</v>
      </c>
      <c r="K182" s="434"/>
      <c r="L182" s="122"/>
      <c r="M182" s="79">
        <f t="shared" si="11"/>
        <v>0</v>
      </c>
    </row>
    <row r="183" spans="1:13" ht="51">
      <c r="A183" s="68">
        <v>3</v>
      </c>
      <c r="B183" s="69"/>
      <c r="C183" s="70" t="s">
        <v>239</v>
      </c>
      <c r="D183" s="91"/>
      <c r="E183" s="91"/>
      <c r="F183" s="92"/>
      <c r="G183" s="93"/>
      <c r="I183" s="389"/>
      <c r="J183" s="437"/>
      <c r="K183" s="437"/>
      <c r="L183" s="91"/>
      <c r="M183" s="93"/>
    </row>
    <row r="184" spans="1:13">
      <c r="A184" s="158" t="s">
        <v>575</v>
      </c>
      <c r="B184" s="159" t="s">
        <v>779</v>
      </c>
      <c r="C184" s="97" t="s">
        <v>574</v>
      </c>
      <c r="D184" s="91" t="s">
        <v>67</v>
      </c>
      <c r="E184" s="91">
        <v>4</v>
      </c>
      <c r="F184" s="92">
        <v>172</v>
      </c>
      <c r="G184" s="93">
        <f t="shared" si="5"/>
        <v>688</v>
      </c>
      <c r="I184" s="385"/>
      <c r="J184" s="434">
        <f>K184-I184</f>
        <v>0</v>
      </c>
      <c r="K184" s="434"/>
      <c r="L184" s="91"/>
      <c r="M184" s="79">
        <f t="shared" si="11"/>
        <v>0</v>
      </c>
    </row>
    <row r="185" spans="1:13" ht="25.5">
      <c r="A185" s="68">
        <v>4</v>
      </c>
      <c r="B185" s="69"/>
      <c r="C185" s="70" t="s">
        <v>576</v>
      </c>
      <c r="D185" s="91"/>
      <c r="E185" s="91"/>
      <c r="F185" s="92"/>
      <c r="G185" s="93"/>
      <c r="I185" s="389"/>
      <c r="J185" s="437"/>
      <c r="K185" s="437"/>
      <c r="L185" s="91"/>
      <c r="M185" s="93"/>
    </row>
    <row r="186" spans="1:13">
      <c r="A186" s="158" t="s">
        <v>577</v>
      </c>
      <c r="B186" s="159" t="s">
        <v>779</v>
      </c>
      <c r="C186" s="97" t="s">
        <v>578</v>
      </c>
      <c r="D186" s="91" t="s">
        <v>67</v>
      </c>
      <c r="E186" s="91">
        <v>10</v>
      </c>
      <c r="F186" s="92">
        <v>23</v>
      </c>
      <c r="G186" s="93">
        <f t="shared" si="5"/>
        <v>230</v>
      </c>
      <c r="I186" s="385"/>
      <c r="J186" s="434">
        <f>K186-I186</f>
        <v>0</v>
      </c>
      <c r="K186" s="434"/>
      <c r="L186" s="91"/>
      <c r="M186" s="79">
        <f t="shared" si="11"/>
        <v>0</v>
      </c>
    </row>
    <row r="187" spans="1:13" s="224" customFormat="1" ht="38.25">
      <c r="A187" s="475">
        <v>5</v>
      </c>
      <c r="B187" s="476">
        <v>18</v>
      </c>
      <c r="C187" s="496" t="s">
        <v>0</v>
      </c>
      <c r="D187" s="478" t="s">
        <v>42</v>
      </c>
      <c r="E187" s="478">
        <v>1000</v>
      </c>
      <c r="F187" s="479">
        <v>25</v>
      </c>
      <c r="G187" s="480">
        <f t="shared" si="5"/>
        <v>25000</v>
      </c>
      <c r="H187" s="481"/>
      <c r="I187" s="482">
        <v>448</v>
      </c>
      <c r="J187" s="483">
        <f>K187-I187</f>
        <v>0</v>
      </c>
      <c r="K187" s="483">
        <v>448</v>
      </c>
      <c r="L187" s="484">
        <v>1</v>
      </c>
      <c r="M187" s="480">
        <f t="shared" si="11"/>
        <v>11200</v>
      </c>
    </row>
    <row r="188" spans="1:13" ht="51">
      <c r="A188" s="68">
        <v>6</v>
      </c>
      <c r="B188" s="69"/>
      <c r="C188" s="70" t="s">
        <v>1</v>
      </c>
      <c r="D188" s="77"/>
      <c r="E188" s="77"/>
      <c r="F188" s="78"/>
      <c r="G188" s="79"/>
      <c r="I188" s="385"/>
      <c r="J188" s="434"/>
      <c r="K188" s="434"/>
      <c r="L188" s="77"/>
      <c r="M188" s="79"/>
    </row>
    <row r="189" spans="1:13" ht="13.5" thickBot="1">
      <c r="A189" s="161" t="s">
        <v>3</v>
      </c>
      <c r="B189" s="162" t="s">
        <v>779</v>
      </c>
      <c r="C189" s="129" t="s">
        <v>2</v>
      </c>
      <c r="D189" s="81" t="s">
        <v>30</v>
      </c>
      <c r="E189" s="81">
        <v>4</v>
      </c>
      <c r="F189" s="82">
        <v>977</v>
      </c>
      <c r="G189" s="83">
        <f t="shared" si="5"/>
        <v>3908</v>
      </c>
      <c r="I189" s="386"/>
      <c r="J189" s="435">
        <f>K189-I189</f>
        <v>0</v>
      </c>
      <c r="K189" s="435"/>
      <c r="L189" s="81"/>
      <c r="M189" s="188">
        <f t="shared" si="11"/>
        <v>0</v>
      </c>
    </row>
    <row r="190" spans="1:13" ht="24.95" customHeight="1" thickTop="1" thickBot="1">
      <c r="A190" s="74"/>
      <c r="B190" s="15"/>
      <c r="C190" s="16" t="s">
        <v>4</v>
      </c>
      <c r="D190" s="84"/>
      <c r="E190" s="84"/>
      <c r="F190" s="85"/>
      <c r="G190" s="86">
        <f>SUM(G174:G189)</f>
        <v>154726</v>
      </c>
      <c r="I190" s="590"/>
      <c r="J190" s="390"/>
      <c r="K190" s="443"/>
      <c r="L190" s="84"/>
      <c r="M190" s="227">
        <f>SUM(M174:M189)</f>
        <v>80067.599999999991</v>
      </c>
    </row>
    <row r="191" spans="1:13" ht="18.75" customHeight="1" thickTop="1">
      <c r="A191" s="66"/>
      <c r="B191" s="67"/>
      <c r="C191" s="96" t="s">
        <v>5</v>
      </c>
      <c r="D191" s="88"/>
      <c r="E191" s="88"/>
      <c r="F191" s="89"/>
      <c r="G191" s="90"/>
      <c r="I191" s="388"/>
      <c r="J191" s="436"/>
      <c r="K191" s="436"/>
      <c r="L191" s="88"/>
      <c r="M191" s="90"/>
    </row>
    <row r="192" spans="1:13" ht="25.5">
      <c r="A192" s="68">
        <v>1</v>
      </c>
      <c r="B192" s="69"/>
      <c r="C192" s="97" t="s">
        <v>6</v>
      </c>
      <c r="D192" s="91"/>
      <c r="E192" s="91"/>
      <c r="F192" s="92"/>
      <c r="G192" s="93"/>
      <c r="I192" s="389"/>
      <c r="J192" s="437"/>
      <c r="K192" s="437"/>
      <c r="L192" s="91"/>
      <c r="M192" s="93"/>
    </row>
    <row r="193" spans="1:13" ht="15">
      <c r="A193" s="158" t="s">
        <v>27</v>
      </c>
      <c r="B193" s="159" t="s">
        <v>779</v>
      </c>
      <c r="C193" s="130" t="s">
        <v>7</v>
      </c>
      <c r="D193" s="122" t="s">
        <v>42</v>
      </c>
      <c r="E193" s="122">
        <v>130</v>
      </c>
      <c r="F193" s="78">
        <v>155</v>
      </c>
      <c r="G193" s="79">
        <f t="shared" ref="G193:G198" si="12">F193*E193</f>
        <v>20150</v>
      </c>
      <c r="I193" s="385"/>
      <c r="J193" s="434">
        <f t="shared" ref="J193:J198" si="13">K193-I193</f>
        <v>0</v>
      </c>
      <c r="K193" s="434"/>
      <c r="L193" s="122"/>
      <c r="M193" s="79">
        <f t="shared" ref="M193:M198" si="14">L193*K193*F193</f>
        <v>0</v>
      </c>
    </row>
    <row r="194" spans="1:13" ht="15">
      <c r="A194" s="158" t="s">
        <v>28</v>
      </c>
      <c r="B194" s="159" t="s">
        <v>779</v>
      </c>
      <c r="C194" s="130" t="s">
        <v>8</v>
      </c>
      <c r="D194" s="122" t="s">
        <v>42</v>
      </c>
      <c r="E194" s="122">
        <v>80</v>
      </c>
      <c r="F194" s="78">
        <v>245</v>
      </c>
      <c r="G194" s="79">
        <f t="shared" si="12"/>
        <v>19600</v>
      </c>
      <c r="I194" s="385">
        <v>37.6</v>
      </c>
      <c r="J194" s="434">
        <f t="shared" si="13"/>
        <v>0</v>
      </c>
      <c r="K194" s="434">
        <v>37.6</v>
      </c>
      <c r="L194" s="484">
        <v>1</v>
      </c>
      <c r="M194" s="79">
        <f t="shared" si="14"/>
        <v>9212</v>
      </c>
    </row>
    <row r="195" spans="1:13" ht="15">
      <c r="A195" s="158" t="s">
        <v>29</v>
      </c>
      <c r="B195" s="159" t="s">
        <v>779</v>
      </c>
      <c r="C195" s="130" t="s">
        <v>9</v>
      </c>
      <c r="D195" s="122" t="s">
        <v>42</v>
      </c>
      <c r="E195" s="122">
        <v>165</v>
      </c>
      <c r="F195" s="78">
        <v>287</v>
      </c>
      <c r="G195" s="79">
        <f t="shared" si="12"/>
        <v>47355</v>
      </c>
      <c r="I195" s="385">
        <v>49.6</v>
      </c>
      <c r="J195" s="434">
        <f t="shared" si="13"/>
        <v>0</v>
      </c>
      <c r="K195" s="434">
        <v>49.6</v>
      </c>
      <c r="L195" s="484">
        <v>1</v>
      </c>
      <c r="M195" s="79">
        <f t="shared" si="14"/>
        <v>14235.2</v>
      </c>
    </row>
    <row r="196" spans="1:13" ht="25.5">
      <c r="A196" s="68">
        <v>2</v>
      </c>
      <c r="B196" s="69">
        <v>18</v>
      </c>
      <c r="C196" s="97" t="s">
        <v>10</v>
      </c>
      <c r="D196" s="77" t="s">
        <v>67</v>
      </c>
      <c r="E196" s="77">
        <v>10</v>
      </c>
      <c r="F196" s="78">
        <v>690</v>
      </c>
      <c r="G196" s="79">
        <f t="shared" si="12"/>
        <v>6900</v>
      </c>
      <c r="I196" s="385"/>
      <c r="J196" s="434">
        <f t="shared" si="13"/>
        <v>0</v>
      </c>
      <c r="K196" s="434"/>
      <c r="L196" s="77"/>
      <c r="M196" s="79">
        <f t="shared" si="14"/>
        <v>0</v>
      </c>
    </row>
    <row r="197" spans="1:13" ht="25.5">
      <c r="A197" s="68">
        <v>3</v>
      </c>
      <c r="B197" s="69">
        <v>18</v>
      </c>
      <c r="C197" s="97" t="s">
        <v>11</v>
      </c>
      <c r="D197" s="77" t="s">
        <v>67</v>
      </c>
      <c r="E197" s="77">
        <v>10</v>
      </c>
      <c r="F197" s="78">
        <v>2875</v>
      </c>
      <c r="G197" s="79">
        <f t="shared" si="12"/>
        <v>28750</v>
      </c>
      <c r="I197" s="385"/>
      <c r="J197" s="434">
        <f t="shared" si="13"/>
        <v>0</v>
      </c>
      <c r="K197" s="434"/>
      <c r="L197" s="77"/>
      <c r="M197" s="79">
        <f t="shared" si="14"/>
        <v>0</v>
      </c>
    </row>
    <row r="198" spans="1:13" ht="26.25" thickBot="1">
      <c r="A198" s="112">
        <v>4</v>
      </c>
      <c r="B198" s="113">
        <v>18</v>
      </c>
      <c r="C198" s="133" t="s">
        <v>222</v>
      </c>
      <c r="D198" s="132" t="s">
        <v>67</v>
      </c>
      <c r="E198" s="132">
        <v>1</v>
      </c>
      <c r="F198" s="190">
        <v>460</v>
      </c>
      <c r="G198" s="188">
        <f t="shared" si="12"/>
        <v>460</v>
      </c>
      <c r="I198" s="385"/>
      <c r="J198" s="434">
        <f t="shared" si="13"/>
        <v>0</v>
      </c>
      <c r="K198" s="434"/>
      <c r="L198" s="132"/>
      <c r="M198" s="79">
        <f t="shared" si="14"/>
        <v>0</v>
      </c>
    </row>
    <row r="199" spans="1:13" ht="24.95" customHeight="1" thickTop="1" thickBot="1">
      <c r="A199" s="134"/>
      <c r="B199" s="115"/>
      <c r="C199" s="116" t="s">
        <v>223</v>
      </c>
      <c r="D199" s="144"/>
      <c r="E199" s="144"/>
      <c r="F199" s="149"/>
      <c r="G199" s="147">
        <f>SUM(G193:G198)</f>
        <v>123215</v>
      </c>
      <c r="I199" s="398"/>
      <c r="J199" s="438"/>
      <c r="K199" s="444"/>
      <c r="L199" s="144"/>
      <c r="M199" s="227">
        <f>SUM(M193:M198)</f>
        <v>23447.200000000001</v>
      </c>
    </row>
    <row r="200" spans="1:13" ht="9.9499999999999993" customHeight="1" thickTop="1" thickBot="1">
      <c r="A200" s="15"/>
      <c r="B200" s="15"/>
      <c r="C200" s="16"/>
      <c r="D200" s="84"/>
      <c r="E200" s="84"/>
      <c r="F200" s="172"/>
      <c r="G200" s="173"/>
      <c r="I200" s="592"/>
      <c r="J200" s="390"/>
      <c r="K200" s="390"/>
      <c r="L200" s="84"/>
      <c r="M200" s="173"/>
    </row>
    <row r="201" spans="1:13" ht="24.95" customHeight="1" thickTop="1" thickBot="1">
      <c r="A201" s="117"/>
      <c r="B201" s="118"/>
      <c r="C201" s="106" t="s">
        <v>177</v>
      </c>
      <c r="D201" s="191"/>
      <c r="E201" s="191"/>
      <c r="F201" s="194"/>
      <c r="G201" s="176">
        <f>G199+G190+G172+G156</f>
        <v>814483</v>
      </c>
      <c r="I201" s="596"/>
      <c r="J201" s="441"/>
      <c r="K201" s="445"/>
      <c r="L201" s="191"/>
      <c r="M201" s="230">
        <f>M199+M190+M172+M156</f>
        <v>328358.06</v>
      </c>
    </row>
    <row r="202" spans="1:13" ht="9.9499999999999993" customHeight="1" thickTop="1">
      <c r="A202" s="9"/>
      <c r="B202" s="9"/>
      <c r="C202" s="10"/>
      <c r="D202" s="177"/>
      <c r="E202" s="177"/>
      <c r="F202" s="178"/>
      <c r="G202" s="178"/>
      <c r="H202" s="182"/>
      <c r="I202" s="593"/>
      <c r="J202" s="392"/>
      <c r="K202" s="392"/>
      <c r="L202" s="177"/>
      <c r="M202" s="178"/>
    </row>
    <row r="203" spans="1:13" ht="25.5" customHeight="1">
      <c r="A203" s="8"/>
      <c r="B203" s="8"/>
      <c r="C203" s="8" t="s">
        <v>415</v>
      </c>
      <c r="D203" s="179"/>
      <c r="E203" s="179"/>
      <c r="F203" s="180"/>
      <c r="G203" s="180"/>
      <c r="I203" s="594"/>
      <c r="J203" s="393"/>
      <c r="K203" s="393"/>
      <c r="L203" s="179"/>
      <c r="M203" s="180"/>
    </row>
    <row r="204" spans="1:13" ht="10.5" customHeight="1" thickBot="1">
      <c r="A204" s="2"/>
      <c r="B204" s="2"/>
      <c r="C204" s="2"/>
      <c r="D204" s="182"/>
      <c r="E204" s="182"/>
      <c r="F204" s="184"/>
      <c r="G204" s="184"/>
      <c r="I204" s="595"/>
      <c r="J204" s="394"/>
      <c r="K204" s="394"/>
      <c r="L204" s="182"/>
      <c r="M204" s="184"/>
    </row>
    <row r="205" spans="1:13" ht="25.5" customHeight="1" thickTop="1">
      <c r="A205" s="107" t="s">
        <v>247</v>
      </c>
      <c r="B205" s="108"/>
      <c r="C205" s="108" t="s">
        <v>248</v>
      </c>
      <c r="D205" s="108" t="s">
        <v>245</v>
      </c>
      <c r="E205" s="108" t="s">
        <v>246</v>
      </c>
      <c r="F205" s="109" t="s">
        <v>249</v>
      </c>
      <c r="G205" s="110" t="s">
        <v>244</v>
      </c>
      <c r="I205" s="395"/>
      <c r="J205" s="440"/>
      <c r="K205" s="440"/>
      <c r="L205" s="108"/>
      <c r="M205" s="110"/>
    </row>
    <row r="206" spans="1:13" ht="18.75" customHeight="1">
      <c r="A206" s="68"/>
      <c r="B206" s="69"/>
      <c r="C206" s="75" t="s">
        <v>224</v>
      </c>
      <c r="D206" s="91"/>
      <c r="E206" s="91"/>
      <c r="F206" s="92"/>
      <c r="G206" s="93"/>
      <c r="I206" s="389"/>
      <c r="J206" s="437"/>
      <c r="K206" s="437"/>
      <c r="L206" s="91"/>
      <c r="M206" s="93"/>
    </row>
    <row r="207" spans="1:13" s="224" customFormat="1" ht="76.5">
      <c r="A207" s="475">
        <v>1</v>
      </c>
      <c r="B207" s="476"/>
      <c r="C207" s="477" t="s">
        <v>520</v>
      </c>
      <c r="D207" s="478"/>
      <c r="E207" s="478"/>
      <c r="F207" s="479"/>
      <c r="G207" s="480"/>
      <c r="H207" s="481"/>
      <c r="I207" s="482"/>
      <c r="J207" s="483"/>
      <c r="K207" s="483"/>
      <c r="L207" s="478"/>
      <c r="M207" s="480"/>
    </row>
    <row r="208" spans="1:13" s="224" customFormat="1">
      <c r="A208" s="536" t="s">
        <v>27</v>
      </c>
      <c r="B208" s="537" t="s">
        <v>780</v>
      </c>
      <c r="C208" s="517" t="s">
        <v>453</v>
      </c>
      <c r="D208" s="513" t="s">
        <v>552</v>
      </c>
      <c r="E208" s="514">
        <v>113</v>
      </c>
      <c r="F208" s="479">
        <v>960</v>
      </c>
      <c r="G208" s="480">
        <f t="shared" ref="G208:G271" si="15">F208*E208</f>
        <v>108480</v>
      </c>
      <c r="H208" s="241"/>
      <c r="I208" s="482">
        <v>143</v>
      </c>
      <c r="J208" s="483">
        <f>K208-I208</f>
        <v>0</v>
      </c>
      <c r="K208" s="483">
        <v>143</v>
      </c>
      <c r="L208" s="515">
        <v>0.85</v>
      </c>
      <c r="M208" s="480">
        <f>L208*K208*F208</f>
        <v>116688</v>
      </c>
    </row>
    <row r="209" spans="1:13" s="224" customFormat="1">
      <c r="A209" s="536" t="s">
        <v>28</v>
      </c>
      <c r="B209" s="537" t="s">
        <v>780</v>
      </c>
      <c r="C209" s="517" t="s">
        <v>528</v>
      </c>
      <c r="D209" s="513" t="s">
        <v>552</v>
      </c>
      <c r="E209" s="514">
        <v>50</v>
      </c>
      <c r="F209" s="479">
        <v>720</v>
      </c>
      <c r="G209" s="480">
        <f t="shared" si="15"/>
        <v>36000</v>
      </c>
      <c r="H209" s="241"/>
      <c r="I209" s="482">
        <v>68</v>
      </c>
      <c r="J209" s="483">
        <f>K209-I209</f>
        <v>0</v>
      </c>
      <c r="K209" s="483">
        <v>68</v>
      </c>
      <c r="L209" s="515">
        <v>0.85</v>
      </c>
      <c r="M209" s="480">
        <f>L209*K209*F209</f>
        <v>41616</v>
      </c>
    </row>
    <row r="210" spans="1:13" s="224" customFormat="1">
      <c r="A210" s="536" t="s">
        <v>29</v>
      </c>
      <c r="B210" s="537" t="s">
        <v>780</v>
      </c>
      <c r="C210" s="517" t="s">
        <v>455</v>
      </c>
      <c r="D210" s="513" t="s">
        <v>552</v>
      </c>
      <c r="E210" s="514">
        <v>30</v>
      </c>
      <c r="F210" s="479">
        <v>420</v>
      </c>
      <c r="G210" s="480">
        <f t="shared" si="15"/>
        <v>12600</v>
      </c>
      <c r="H210" s="241"/>
      <c r="I210" s="482">
        <v>13.5</v>
      </c>
      <c r="J210" s="483">
        <f>K210-I210</f>
        <v>0</v>
      </c>
      <c r="K210" s="483">
        <v>13.5</v>
      </c>
      <c r="L210" s="515">
        <v>0.3</v>
      </c>
      <c r="M210" s="480">
        <f>L210*K210*F210</f>
        <v>1701</v>
      </c>
    </row>
    <row r="211" spans="1:13" s="224" customFormat="1">
      <c r="A211" s="536" t="s">
        <v>45</v>
      </c>
      <c r="B211" s="537" t="s">
        <v>780</v>
      </c>
      <c r="C211" s="517" t="s">
        <v>457</v>
      </c>
      <c r="D211" s="513" t="s">
        <v>552</v>
      </c>
      <c r="E211" s="514">
        <v>97</v>
      </c>
      <c r="F211" s="479">
        <v>180</v>
      </c>
      <c r="G211" s="480">
        <f t="shared" si="15"/>
        <v>17460</v>
      </c>
      <c r="H211" s="241"/>
      <c r="I211" s="482">
        <v>136</v>
      </c>
      <c r="J211" s="483">
        <f>K211-I211</f>
        <v>0</v>
      </c>
      <c r="K211" s="483">
        <v>136</v>
      </c>
      <c r="L211" s="515">
        <v>0.3</v>
      </c>
      <c r="M211" s="480">
        <f>L211*K211*F211</f>
        <v>7343.9999999999991</v>
      </c>
    </row>
    <row r="212" spans="1:13" s="224" customFormat="1" ht="13.5" thickBot="1">
      <c r="A212" s="163" t="s">
        <v>47</v>
      </c>
      <c r="B212" s="164" t="s">
        <v>780</v>
      </c>
      <c r="C212" s="540" t="s">
        <v>458</v>
      </c>
      <c r="D212" s="541" t="s">
        <v>552</v>
      </c>
      <c r="E212" s="542">
        <v>70</v>
      </c>
      <c r="F212" s="501">
        <v>96</v>
      </c>
      <c r="G212" s="502">
        <f t="shared" si="15"/>
        <v>6720</v>
      </c>
      <c r="H212" s="241"/>
      <c r="I212" s="507">
        <v>50</v>
      </c>
      <c r="J212" s="535">
        <f>K212-I212</f>
        <v>0</v>
      </c>
      <c r="K212" s="535">
        <v>50</v>
      </c>
      <c r="L212" s="538">
        <v>0.3</v>
      </c>
      <c r="M212" s="480">
        <f>L212*K212*F212</f>
        <v>1440</v>
      </c>
    </row>
    <row r="213" spans="1:13" ht="24.95" customHeight="1" thickTop="1" thickBot="1">
      <c r="A213" s="74"/>
      <c r="B213" s="15"/>
      <c r="C213" s="16" t="s">
        <v>521</v>
      </c>
      <c r="D213" s="84"/>
      <c r="E213" s="84"/>
      <c r="F213" s="85"/>
      <c r="G213" s="86">
        <f>SUM(G207:G212)</f>
        <v>181260</v>
      </c>
      <c r="I213" s="590"/>
      <c r="J213" s="390"/>
      <c r="K213" s="443"/>
      <c r="L213" s="144"/>
      <c r="M213" s="227">
        <f>SUM(M207:M212)</f>
        <v>168789</v>
      </c>
    </row>
    <row r="214" spans="1:13" ht="18.75" customHeight="1" thickTop="1">
      <c r="A214" s="66"/>
      <c r="B214" s="67"/>
      <c r="C214" s="96" t="s">
        <v>727</v>
      </c>
      <c r="D214" s="88"/>
      <c r="E214" s="88"/>
      <c r="F214" s="89"/>
      <c r="G214" s="90"/>
      <c r="I214" s="388"/>
      <c r="J214" s="436"/>
      <c r="K214" s="436"/>
      <c r="L214" s="88"/>
      <c r="M214" s="90"/>
    </row>
    <row r="215" spans="1:13" ht="51">
      <c r="A215" s="68">
        <v>2</v>
      </c>
      <c r="B215" s="69"/>
      <c r="C215" s="97" t="s">
        <v>660</v>
      </c>
      <c r="D215" s="77"/>
      <c r="E215" s="77"/>
      <c r="F215" s="78"/>
      <c r="G215" s="79"/>
      <c r="I215" s="385"/>
      <c r="J215" s="434"/>
      <c r="K215" s="434"/>
      <c r="L215" s="77"/>
      <c r="M215" s="79"/>
    </row>
    <row r="216" spans="1:13">
      <c r="A216" s="158" t="s">
        <v>817</v>
      </c>
      <c r="B216" s="159" t="s">
        <v>780</v>
      </c>
      <c r="C216" s="126" t="s">
        <v>522</v>
      </c>
      <c r="D216" s="122" t="s">
        <v>67</v>
      </c>
      <c r="E216" s="123">
        <v>678</v>
      </c>
      <c r="F216" s="78">
        <v>156</v>
      </c>
      <c r="G216" s="79">
        <f t="shared" si="15"/>
        <v>105768</v>
      </c>
      <c r="I216" s="385">
        <v>616</v>
      </c>
      <c r="J216" s="434">
        <f>K216-I216</f>
        <v>0</v>
      </c>
      <c r="K216" s="434">
        <v>616</v>
      </c>
      <c r="L216" s="446">
        <v>0.3</v>
      </c>
      <c r="M216" s="79">
        <f>L216*K216*F216</f>
        <v>28828.799999999996</v>
      </c>
    </row>
    <row r="217" spans="1:13">
      <c r="A217" s="158" t="s">
        <v>818</v>
      </c>
      <c r="B217" s="159" t="s">
        <v>780</v>
      </c>
      <c r="C217" s="126" t="s">
        <v>524</v>
      </c>
      <c r="D217" s="122" t="s">
        <v>67</v>
      </c>
      <c r="E217" s="123">
        <v>90</v>
      </c>
      <c r="F217" s="78">
        <v>180</v>
      </c>
      <c r="G217" s="79">
        <f t="shared" si="15"/>
        <v>16200</v>
      </c>
      <c r="I217" s="385">
        <v>144</v>
      </c>
      <c r="J217" s="434">
        <f>K217-I217</f>
        <v>-40</v>
      </c>
      <c r="K217" s="434">
        <v>104</v>
      </c>
      <c r="L217" s="446">
        <v>0.3</v>
      </c>
      <c r="M217" s="79">
        <f>L217*K217*F217</f>
        <v>5616</v>
      </c>
    </row>
    <row r="218" spans="1:13">
      <c r="A218" s="158" t="s">
        <v>819</v>
      </c>
      <c r="B218" s="159" t="s">
        <v>780</v>
      </c>
      <c r="C218" s="126" t="s">
        <v>525</v>
      </c>
      <c r="D218" s="122" t="s">
        <v>67</v>
      </c>
      <c r="E218" s="123">
        <v>24</v>
      </c>
      <c r="F218" s="78">
        <v>186</v>
      </c>
      <c r="G218" s="79">
        <f t="shared" si="15"/>
        <v>4464</v>
      </c>
      <c r="I218" s="385">
        <v>48</v>
      </c>
      <c r="J218" s="434">
        <f>K218-I218</f>
        <v>0</v>
      </c>
      <c r="K218" s="434">
        <v>48</v>
      </c>
      <c r="L218" s="446">
        <v>0.3</v>
      </c>
      <c r="M218" s="79">
        <f>L218*K218*F218</f>
        <v>2678.3999999999996</v>
      </c>
    </row>
    <row r="219" spans="1:13" ht="13.5" thickBot="1">
      <c r="A219" s="161" t="s">
        <v>594</v>
      </c>
      <c r="B219" s="162" t="s">
        <v>780</v>
      </c>
      <c r="C219" s="136" t="s">
        <v>725</v>
      </c>
      <c r="D219" s="199" t="s">
        <v>67</v>
      </c>
      <c r="E219" s="198">
        <v>48</v>
      </c>
      <c r="F219" s="82">
        <v>192</v>
      </c>
      <c r="G219" s="83">
        <f t="shared" si="15"/>
        <v>9216</v>
      </c>
      <c r="I219" s="386">
        <v>24</v>
      </c>
      <c r="J219" s="435">
        <f>K219-I219</f>
        <v>0</v>
      </c>
      <c r="K219" s="435">
        <v>24</v>
      </c>
      <c r="L219" s="447">
        <v>0.3</v>
      </c>
      <c r="M219" s="79">
        <f>L219*K219*F219</f>
        <v>1382.3999999999999</v>
      </c>
    </row>
    <row r="220" spans="1:13" ht="24.95" customHeight="1" thickTop="1" thickBot="1">
      <c r="A220" s="74"/>
      <c r="B220" s="15"/>
      <c r="C220" s="16" t="s">
        <v>726</v>
      </c>
      <c r="D220" s="84"/>
      <c r="E220" s="84"/>
      <c r="F220" s="85"/>
      <c r="G220" s="86">
        <f>SUM(G215:G219)</f>
        <v>135648</v>
      </c>
      <c r="I220" s="590"/>
      <c r="J220" s="390"/>
      <c r="K220" s="443"/>
      <c r="L220" s="144"/>
      <c r="M220" s="227">
        <f>SUM(M215:M219)</f>
        <v>38505.599999999999</v>
      </c>
    </row>
    <row r="221" spans="1:13" ht="18.75" customHeight="1" thickTop="1">
      <c r="A221" s="66"/>
      <c r="B221" s="67"/>
      <c r="C221" s="96" t="s">
        <v>777</v>
      </c>
      <c r="D221" s="88"/>
      <c r="E221" s="88"/>
      <c r="F221" s="89"/>
      <c r="G221" s="90"/>
      <c r="I221" s="388"/>
      <c r="J221" s="436"/>
      <c r="K221" s="436"/>
      <c r="L221" s="88"/>
      <c r="M221" s="90"/>
    </row>
    <row r="222" spans="1:13" ht="51">
      <c r="A222" s="68">
        <v>3</v>
      </c>
      <c r="B222" s="69"/>
      <c r="C222" s="97" t="s">
        <v>768</v>
      </c>
      <c r="D222" s="77"/>
      <c r="E222" s="77"/>
      <c r="F222" s="78"/>
      <c r="G222" s="79"/>
      <c r="I222" s="385"/>
      <c r="J222" s="434"/>
      <c r="K222" s="434"/>
      <c r="L222" s="77"/>
      <c r="M222" s="79"/>
    </row>
    <row r="223" spans="1:13">
      <c r="A223" s="158" t="s">
        <v>575</v>
      </c>
      <c r="B223" s="159" t="s">
        <v>780</v>
      </c>
      <c r="C223" s="126" t="s">
        <v>214</v>
      </c>
      <c r="D223" s="122" t="s">
        <v>67</v>
      </c>
      <c r="E223" s="123">
        <v>74</v>
      </c>
      <c r="F223" s="78">
        <v>384</v>
      </c>
      <c r="G223" s="79">
        <f t="shared" si="15"/>
        <v>28416</v>
      </c>
      <c r="I223" s="385">
        <v>104</v>
      </c>
      <c r="J223" s="434">
        <f>K223-I223</f>
        <v>0</v>
      </c>
      <c r="K223" s="434">
        <v>104</v>
      </c>
      <c r="L223" s="446">
        <v>0.3</v>
      </c>
      <c r="M223" s="79">
        <f>L223*K223*F223</f>
        <v>11980.8</v>
      </c>
    </row>
    <row r="224" spans="1:13">
      <c r="A224" s="158" t="s">
        <v>770</v>
      </c>
      <c r="B224" s="159" t="s">
        <v>780</v>
      </c>
      <c r="C224" s="126" t="s">
        <v>213</v>
      </c>
      <c r="D224" s="122" t="s">
        <v>67</v>
      </c>
      <c r="E224" s="123">
        <v>115</v>
      </c>
      <c r="F224" s="78">
        <v>540</v>
      </c>
      <c r="G224" s="79">
        <f t="shared" si="15"/>
        <v>62100</v>
      </c>
      <c r="I224" s="385">
        <v>128</v>
      </c>
      <c r="J224" s="434">
        <f>K224-I224</f>
        <v>0</v>
      </c>
      <c r="K224" s="434">
        <v>128</v>
      </c>
      <c r="L224" s="446">
        <v>0.3</v>
      </c>
      <c r="M224" s="79">
        <f>L224*K224*F224</f>
        <v>20736</v>
      </c>
    </row>
    <row r="225" spans="1:13">
      <c r="A225" s="158" t="s">
        <v>772</v>
      </c>
      <c r="B225" s="159" t="s">
        <v>780</v>
      </c>
      <c r="C225" s="137" t="s">
        <v>773</v>
      </c>
      <c r="D225" s="122" t="s">
        <v>67</v>
      </c>
      <c r="E225" s="123">
        <v>1</v>
      </c>
      <c r="F225" s="78">
        <v>780</v>
      </c>
      <c r="G225" s="79">
        <f t="shared" si="15"/>
        <v>780</v>
      </c>
      <c r="I225" s="385"/>
      <c r="J225" s="434">
        <f>K225-I225</f>
        <v>0</v>
      </c>
      <c r="K225" s="434"/>
      <c r="L225" s="446">
        <v>0</v>
      </c>
      <c r="M225" s="79">
        <f>L225*K225*F225</f>
        <v>0</v>
      </c>
    </row>
    <row r="226" spans="1:13" ht="13.5" thickBot="1">
      <c r="A226" s="161" t="s">
        <v>774</v>
      </c>
      <c r="B226" s="162" t="s">
        <v>780</v>
      </c>
      <c r="C226" s="136" t="s">
        <v>775</v>
      </c>
      <c r="D226" s="199" t="s">
        <v>67</v>
      </c>
      <c r="E226" s="198">
        <v>2</v>
      </c>
      <c r="F226" s="82">
        <v>3600</v>
      </c>
      <c r="G226" s="83">
        <f t="shared" si="15"/>
        <v>7200</v>
      </c>
      <c r="I226" s="386"/>
      <c r="J226" s="435">
        <f>K226-I226</f>
        <v>0</v>
      </c>
      <c r="K226" s="435"/>
      <c r="L226" s="447">
        <v>0</v>
      </c>
      <c r="M226" s="79">
        <f>L226*K226*F226</f>
        <v>0</v>
      </c>
    </row>
    <row r="227" spans="1:13" ht="24.95" customHeight="1" thickTop="1" thickBot="1">
      <c r="A227" s="74"/>
      <c r="B227" s="15"/>
      <c r="C227" s="16" t="s">
        <v>776</v>
      </c>
      <c r="D227" s="84"/>
      <c r="E227" s="84"/>
      <c r="F227" s="85"/>
      <c r="G227" s="86">
        <f>SUM(G223:G226)</f>
        <v>98496</v>
      </c>
      <c r="I227" s="590"/>
      <c r="J227" s="390"/>
      <c r="K227" s="443"/>
      <c r="L227" s="144"/>
      <c r="M227" s="227">
        <f>SUM(M223:M226)</f>
        <v>32716.799999999999</v>
      </c>
    </row>
    <row r="228" spans="1:13" ht="18.75" customHeight="1" thickTop="1">
      <c r="A228" s="66"/>
      <c r="B228" s="67"/>
      <c r="C228" s="96" t="s">
        <v>778</v>
      </c>
      <c r="D228" s="88"/>
      <c r="E228" s="88"/>
      <c r="F228" s="89"/>
      <c r="G228" s="90"/>
      <c r="I228" s="388"/>
      <c r="J228" s="436"/>
      <c r="K228" s="436"/>
      <c r="L228" s="88"/>
      <c r="M228" s="90"/>
    </row>
    <row r="229" spans="1:13" ht="63.75">
      <c r="A229" s="68">
        <v>4</v>
      </c>
      <c r="B229" s="69"/>
      <c r="C229" s="97" t="s">
        <v>781</v>
      </c>
      <c r="D229" s="77"/>
      <c r="E229" s="77"/>
      <c r="F229" s="78"/>
      <c r="G229" s="79"/>
      <c r="I229" s="385"/>
      <c r="J229" s="434"/>
      <c r="K229" s="434"/>
      <c r="L229" s="77"/>
      <c r="M229" s="79"/>
    </row>
    <row r="230" spans="1:13" ht="25.5">
      <c r="A230" s="158" t="s">
        <v>577</v>
      </c>
      <c r="B230" s="159" t="s">
        <v>780</v>
      </c>
      <c r="C230" s="126" t="s">
        <v>782</v>
      </c>
      <c r="D230" s="122" t="s">
        <v>523</v>
      </c>
      <c r="E230" s="123">
        <v>210</v>
      </c>
      <c r="F230" s="78">
        <v>144</v>
      </c>
      <c r="G230" s="79">
        <f t="shared" si="15"/>
        <v>30240</v>
      </c>
      <c r="I230" s="385">
        <v>168</v>
      </c>
      <c r="J230" s="434">
        <f t="shared" ref="J230:J237" si="16">K230-I230</f>
        <v>0</v>
      </c>
      <c r="K230" s="434">
        <v>168</v>
      </c>
      <c r="L230" s="446">
        <v>0.3</v>
      </c>
      <c r="M230" s="79">
        <f t="shared" ref="M230:M237" si="17">L230*K230*F230</f>
        <v>7257.5999999999995</v>
      </c>
    </row>
    <row r="231" spans="1:13">
      <c r="A231" s="158" t="s">
        <v>783</v>
      </c>
      <c r="B231" s="159" t="s">
        <v>780</v>
      </c>
      <c r="C231" s="126" t="s">
        <v>488</v>
      </c>
      <c r="D231" s="122" t="s">
        <v>523</v>
      </c>
      <c r="E231" s="123">
        <v>89</v>
      </c>
      <c r="F231" s="78">
        <v>156</v>
      </c>
      <c r="G231" s="79">
        <f t="shared" si="15"/>
        <v>13884</v>
      </c>
      <c r="I231" s="385">
        <v>200</v>
      </c>
      <c r="J231" s="434">
        <f t="shared" si="16"/>
        <v>0</v>
      </c>
      <c r="K231" s="434">
        <v>200</v>
      </c>
      <c r="L231" s="446">
        <v>0.3</v>
      </c>
      <c r="M231" s="79">
        <f t="shared" si="17"/>
        <v>9360</v>
      </c>
    </row>
    <row r="232" spans="1:13">
      <c r="A232" s="158" t="s">
        <v>784</v>
      </c>
      <c r="B232" s="159" t="s">
        <v>780</v>
      </c>
      <c r="C232" s="126" t="s">
        <v>215</v>
      </c>
      <c r="D232" s="122" t="s">
        <v>523</v>
      </c>
      <c r="E232" s="123">
        <v>24</v>
      </c>
      <c r="F232" s="78">
        <v>216</v>
      </c>
      <c r="G232" s="79">
        <f t="shared" si="15"/>
        <v>5184</v>
      </c>
      <c r="I232" s="385"/>
      <c r="J232" s="434">
        <f t="shared" si="16"/>
        <v>0</v>
      </c>
      <c r="K232" s="434"/>
      <c r="L232" s="446">
        <v>0</v>
      </c>
      <c r="M232" s="79">
        <f t="shared" si="17"/>
        <v>0</v>
      </c>
    </row>
    <row r="233" spans="1:13">
      <c r="A233" s="158" t="s">
        <v>785</v>
      </c>
      <c r="B233" s="159" t="s">
        <v>780</v>
      </c>
      <c r="C233" s="126" t="s">
        <v>786</v>
      </c>
      <c r="D233" s="122" t="s">
        <v>523</v>
      </c>
      <c r="E233" s="123">
        <v>82</v>
      </c>
      <c r="F233" s="78">
        <v>216</v>
      </c>
      <c r="G233" s="79">
        <f t="shared" si="15"/>
        <v>17712</v>
      </c>
      <c r="I233" s="385">
        <v>64</v>
      </c>
      <c r="J233" s="434">
        <f t="shared" si="16"/>
        <v>0</v>
      </c>
      <c r="K233" s="434">
        <v>64</v>
      </c>
      <c r="L233" s="446">
        <v>0.3</v>
      </c>
      <c r="M233" s="79">
        <f t="shared" si="17"/>
        <v>4147.2</v>
      </c>
    </row>
    <row r="234" spans="1:13">
      <c r="A234" s="158" t="s">
        <v>787</v>
      </c>
      <c r="B234" s="159" t="s">
        <v>780</v>
      </c>
      <c r="C234" s="126" t="s">
        <v>788</v>
      </c>
      <c r="D234" s="122" t="s">
        <v>523</v>
      </c>
      <c r="E234" s="123">
        <v>24</v>
      </c>
      <c r="F234" s="78">
        <v>156</v>
      </c>
      <c r="G234" s="79">
        <f t="shared" si="15"/>
        <v>3744</v>
      </c>
      <c r="I234" s="385">
        <v>24</v>
      </c>
      <c r="J234" s="434">
        <f t="shared" si="16"/>
        <v>0</v>
      </c>
      <c r="K234" s="434">
        <v>24</v>
      </c>
      <c r="L234" s="446">
        <v>0.3</v>
      </c>
      <c r="M234" s="79">
        <f t="shared" si="17"/>
        <v>1123.1999999999998</v>
      </c>
    </row>
    <row r="235" spans="1:13">
      <c r="A235" s="158" t="s">
        <v>789</v>
      </c>
      <c r="B235" s="159" t="s">
        <v>780</v>
      </c>
      <c r="C235" s="126" t="s">
        <v>790</v>
      </c>
      <c r="D235" s="122" t="s">
        <v>523</v>
      </c>
      <c r="E235" s="123">
        <v>45</v>
      </c>
      <c r="F235" s="78">
        <v>162</v>
      </c>
      <c r="G235" s="79">
        <f t="shared" si="15"/>
        <v>7290</v>
      </c>
      <c r="I235" s="385">
        <v>40</v>
      </c>
      <c r="J235" s="434">
        <f t="shared" si="16"/>
        <v>0</v>
      </c>
      <c r="K235" s="434">
        <v>40</v>
      </c>
      <c r="L235" s="446">
        <v>0.3</v>
      </c>
      <c r="M235" s="79">
        <f t="shared" si="17"/>
        <v>1944</v>
      </c>
    </row>
    <row r="236" spans="1:13" ht="25.5">
      <c r="A236" s="158" t="s">
        <v>791</v>
      </c>
      <c r="B236" s="159" t="s">
        <v>780</v>
      </c>
      <c r="C236" s="126" t="s">
        <v>489</v>
      </c>
      <c r="D236" s="122" t="s">
        <v>523</v>
      </c>
      <c r="E236" s="123">
        <v>6</v>
      </c>
      <c r="F236" s="78">
        <v>720</v>
      </c>
      <c r="G236" s="79">
        <f t="shared" si="15"/>
        <v>4320</v>
      </c>
      <c r="I236" s="385"/>
      <c r="J236" s="434">
        <f t="shared" si="16"/>
        <v>0</v>
      </c>
      <c r="K236" s="434"/>
      <c r="L236" s="446">
        <v>0</v>
      </c>
      <c r="M236" s="79">
        <f t="shared" si="17"/>
        <v>0</v>
      </c>
    </row>
    <row r="237" spans="1:13" ht="26.25" thickBot="1">
      <c r="A237" s="161" t="s">
        <v>792</v>
      </c>
      <c r="B237" s="162" t="s">
        <v>780</v>
      </c>
      <c r="C237" s="136" t="s">
        <v>793</v>
      </c>
      <c r="D237" s="199" t="s">
        <v>523</v>
      </c>
      <c r="E237" s="198">
        <v>1</v>
      </c>
      <c r="F237" s="82">
        <v>180</v>
      </c>
      <c r="G237" s="83">
        <f t="shared" si="15"/>
        <v>180</v>
      </c>
      <c r="I237" s="386"/>
      <c r="J237" s="435">
        <f t="shared" si="16"/>
        <v>0</v>
      </c>
      <c r="K237" s="435"/>
      <c r="L237" s="447">
        <v>0</v>
      </c>
      <c r="M237" s="79">
        <f t="shared" si="17"/>
        <v>0</v>
      </c>
    </row>
    <row r="238" spans="1:13" ht="24.95" customHeight="1" thickTop="1" thickBot="1">
      <c r="A238" s="74"/>
      <c r="B238" s="15"/>
      <c r="C238" s="16" t="s">
        <v>794</v>
      </c>
      <c r="D238" s="84"/>
      <c r="E238" s="84"/>
      <c r="F238" s="85"/>
      <c r="G238" s="86">
        <f>SUM(G230:G237)</f>
        <v>82554</v>
      </c>
      <c r="I238" s="590"/>
      <c r="J238" s="390"/>
      <c r="K238" s="443"/>
      <c r="L238" s="450"/>
      <c r="M238" s="227">
        <f>SUM(M230:M237)</f>
        <v>23832</v>
      </c>
    </row>
    <row r="239" spans="1:13" ht="18.75" customHeight="1" thickTop="1">
      <c r="A239" s="66"/>
      <c r="B239" s="67"/>
      <c r="C239" s="96" t="s">
        <v>795</v>
      </c>
      <c r="D239" s="88"/>
      <c r="E239" s="88"/>
      <c r="F239" s="89"/>
      <c r="G239" s="90"/>
      <c r="I239" s="388"/>
      <c r="J239" s="436"/>
      <c r="K239" s="436"/>
      <c r="L239" s="88"/>
      <c r="M239" s="90"/>
    </row>
    <row r="240" spans="1:13" ht="51">
      <c r="A240" s="68">
        <v>5</v>
      </c>
      <c r="B240" s="69"/>
      <c r="C240" s="97" t="s">
        <v>796</v>
      </c>
      <c r="D240" s="77"/>
      <c r="E240" s="77"/>
      <c r="F240" s="78"/>
      <c r="G240" s="79"/>
      <c r="I240" s="385"/>
      <c r="J240" s="434"/>
      <c r="K240" s="434"/>
      <c r="L240" s="77"/>
      <c r="M240" s="79"/>
    </row>
    <row r="241" spans="1:13" ht="13.5" thickBot="1">
      <c r="A241" s="161" t="s">
        <v>47</v>
      </c>
      <c r="B241" s="162" t="s">
        <v>780</v>
      </c>
      <c r="C241" s="136" t="s">
        <v>797</v>
      </c>
      <c r="D241" s="199" t="s">
        <v>523</v>
      </c>
      <c r="E241" s="198">
        <v>25</v>
      </c>
      <c r="F241" s="82">
        <v>180</v>
      </c>
      <c r="G241" s="83">
        <f t="shared" si="15"/>
        <v>4500</v>
      </c>
      <c r="I241" s="386">
        <v>23</v>
      </c>
      <c r="J241" s="435">
        <f>K241-I241</f>
        <v>0</v>
      </c>
      <c r="K241" s="435">
        <v>23</v>
      </c>
      <c r="L241" s="449">
        <v>0.3</v>
      </c>
      <c r="M241" s="79">
        <f>L241*K241*F241</f>
        <v>1242</v>
      </c>
    </row>
    <row r="242" spans="1:13" ht="24.95" customHeight="1" thickTop="1" thickBot="1">
      <c r="A242" s="74"/>
      <c r="B242" s="15"/>
      <c r="C242" s="16" t="s">
        <v>798</v>
      </c>
      <c r="D242" s="84"/>
      <c r="E242" s="84"/>
      <c r="F242" s="85"/>
      <c r="G242" s="86">
        <f>SUM(G241)</f>
        <v>4500</v>
      </c>
      <c r="I242" s="590"/>
      <c r="J242" s="390"/>
      <c r="K242" s="443"/>
      <c r="L242" s="84"/>
      <c r="M242" s="227">
        <f>SUM(M241)</f>
        <v>1242</v>
      </c>
    </row>
    <row r="243" spans="1:13" ht="18.75" customHeight="1" thickTop="1">
      <c r="A243" s="66"/>
      <c r="B243" s="67"/>
      <c r="C243" s="96" t="s">
        <v>799</v>
      </c>
      <c r="D243" s="88"/>
      <c r="E243" s="88"/>
      <c r="F243" s="89"/>
      <c r="G243" s="90"/>
      <c r="I243" s="388"/>
      <c r="J243" s="436"/>
      <c r="K243" s="436"/>
      <c r="L243" s="88"/>
      <c r="M243" s="90"/>
    </row>
    <row r="244" spans="1:13" ht="51">
      <c r="A244" s="68">
        <v>6</v>
      </c>
      <c r="B244" s="69"/>
      <c r="C244" s="97" t="s">
        <v>256</v>
      </c>
      <c r="D244" s="77"/>
      <c r="E244" s="77"/>
      <c r="F244" s="78"/>
      <c r="G244" s="79"/>
      <c r="I244" s="385"/>
      <c r="J244" s="434"/>
      <c r="K244" s="434"/>
      <c r="L244" s="77"/>
      <c r="M244" s="79"/>
    </row>
    <row r="245" spans="1:13">
      <c r="A245" s="158" t="s">
        <v>3</v>
      </c>
      <c r="B245" s="159" t="s">
        <v>780</v>
      </c>
      <c r="C245" s="126" t="s">
        <v>743</v>
      </c>
      <c r="D245" s="122" t="s">
        <v>67</v>
      </c>
      <c r="E245" s="123">
        <v>1</v>
      </c>
      <c r="F245" s="78">
        <v>4800</v>
      </c>
      <c r="G245" s="79">
        <f t="shared" si="15"/>
        <v>4800</v>
      </c>
      <c r="H245" s="222"/>
      <c r="I245" s="385"/>
      <c r="J245" s="434">
        <f t="shared" ref="J245:J261" si="18">K245-I245</f>
        <v>0</v>
      </c>
      <c r="K245" s="434"/>
      <c r="L245" s="122"/>
      <c r="M245" s="79">
        <f t="shared" ref="M245:M261" si="19">L245*K245*F245</f>
        <v>0</v>
      </c>
    </row>
    <row r="246" spans="1:13">
      <c r="A246" s="158" t="s">
        <v>498</v>
      </c>
      <c r="B246" s="159" t="s">
        <v>780</v>
      </c>
      <c r="C246" s="126" t="s">
        <v>744</v>
      </c>
      <c r="D246" s="122" t="s">
        <v>67</v>
      </c>
      <c r="E246" s="123">
        <v>1</v>
      </c>
      <c r="F246" s="78">
        <v>6000</v>
      </c>
      <c r="G246" s="79">
        <f t="shared" si="15"/>
        <v>6000</v>
      </c>
      <c r="H246" s="222"/>
      <c r="I246" s="385"/>
      <c r="J246" s="434">
        <f t="shared" si="18"/>
        <v>0</v>
      </c>
      <c r="K246" s="434"/>
      <c r="L246" s="122"/>
      <c r="M246" s="79">
        <f t="shared" si="19"/>
        <v>0</v>
      </c>
    </row>
    <row r="247" spans="1:13">
      <c r="A247" s="158" t="s">
        <v>499</v>
      </c>
      <c r="B247" s="159" t="s">
        <v>780</v>
      </c>
      <c r="C247" s="126" t="s">
        <v>745</v>
      </c>
      <c r="D247" s="122" t="s">
        <v>67</v>
      </c>
      <c r="E247" s="123">
        <v>1</v>
      </c>
      <c r="F247" s="78">
        <v>7800</v>
      </c>
      <c r="G247" s="79">
        <f t="shared" si="15"/>
        <v>7800</v>
      </c>
      <c r="H247" s="222"/>
      <c r="I247" s="385"/>
      <c r="J247" s="434">
        <f t="shared" si="18"/>
        <v>0</v>
      </c>
      <c r="K247" s="434"/>
      <c r="L247" s="122"/>
      <c r="M247" s="79">
        <f t="shared" si="19"/>
        <v>0</v>
      </c>
    </row>
    <row r="248" spans="1:13">
      <c r="A248" s="158" t="s">
        <v>184</v>
      </c>
      <c r="B248" s="159" t="s">
        <v>780</v>
      </c>
      <c r="C248" s="126" t="s">
        <v>746</v>
      </c>
      <c r="D248" s="122" t="s">
        <v>67</v>
      </c>
      <c r="E248" s="123">
        <v>7</v>
      </c>
      <c r="F248" s="78">
        <v>7200</v>
      </c>
      <c r="G248" s="79">
        <f t="shared" si="15"/>
        <v>50400</v>
      </c>
      <c r="H248" s="222"/>
      <c r="I248" s="385">
        <v>7</v>
      </c>
      <c r="J248" s="434">
        <f t="shared" si="18"/>
        <v>0</v>
      </c>
      <c r="K248" s="434">
        <v>7</v>
      </c>
      <c r="L248" s="447">
        <v>0.2</v>
      </c>
      <c r="M248" s="79">
        <f t="shared" si="19"/>
        <v>10080.000000000002</v>
      </c>
    </row>
    <row r="249" spans="1:13">
      <c r="A249" s="158" t="s">
        <v>185</v>
      </c>
      <c r="B249" s="159" t="s">
        <v>780</v>
      </c>
      <c r="C249" s="126" t="s">
        <v>747</v>
      </c>
      <c r="D249" s="122" t="s">
        <v>67</v>
      </c>
      <c r="E249" s="123">
        <v>16</v>
      </c>
      <c r="F249" s="78">
        <v>7200</v>
      </c>
      <c r="G249" s="79">
        <f t="shared" si="15"/>
        <v>115200</v>
      </c>
      <c r="H249" s="222"/>
      <c r="I249" s="385">
        <v>15</v>
      </c>
      <c r="J249" s="434">
        <f t="shared" si="18"/>
        <v>0</v>
      </c>
      <c r="K249" s="434">
        <v>15</v>
      </c>
      <c r="L249" s="446">
        <v>0.2</v>
      </c>
      <c r="M249" s="79">
        <f t="shared" si="19"/>
        <v>21600</v>
      </c>
    </row>
    <row r="250" spans="1:13">
      <c r="A250" s="158" t="s">
        <v>265</v>
      </c>
      <c r="B250" s="159" t="s">
        <v>780</v>
      </c>
      <c r="C250" s="126" t="s">
        <v>748</v>
      </c>
      <c r="D250" s="122" t="s">
        <v>67</v>
      </c>
      <c r="E250" s="123">
        <v>1</v>
      </c>
      <c r="F250" s="78">
        <v>6600</v>
      </c>
      <c r="G250" s="79">
        <f t="shared" si="15"/>
        <v>6600</v>
      </c>
      <c r="H250" s="222"/>
      <c r="I250" s="385"/>
      <c r="J250" s="434">
        <f t="shared" si="18"/>
        <v>0</v>
      </c>
      <c r="K250" s="434"/>
      <c r="L250" s="566"/>
      <c r="M250" s="79">
        <f t="shared" si="19"/>
        <v>0</v>
      </c>
    </row>
    <row r="251" spans="1:13">
      <c r="A251" s="158" t="s">
        <v>186</v>
      </c>
      <c r="B251" s="159" t="s">
        <v>780</v>
      </c>
      <c r="C251" s="126" t="s">
        <v>749</v>
      </c>
      <c r="D251" s="122" t="s">
        <v>67</v>
      </c>
      <c r="E251" s="123">
        <v>1</v>
      </c>
      <c r="F251" s="78">
        <v>6600</v>
      </c>
      <c r="G251" s="79">
        <f t="shared" si="15"/>
        <v>6600</v>
      </c>
      <c r="H251" s="222"/>
      <c r="I251" s="385"/>
      <c r="J251" s="434">
        <f t="shared" si="18"/>
        <v>0</v>
      </c>
      <c r="K251" s="434"/>
      <c r="L251" s="122"/>
      <c r="M251" s="79">
        <f t="shared" si="19"/>
        <v>0</v>
      </c>
    </row>
    <row r="252" spans="1:13" ht="25.5">
      <c r="A252" s="158" t="s">
        <v>187</v>
      </c>
      <c r="B252" s="159" t="s">
        <v>780</v>
      </c>
      <c r="C252" s="126" t="s">
        <v>276</v>
      </c>
      <c r="D252" s="122" t="s">
        <v>67</v>
      </c>
      <c r="E252" s="123">
        <v>16</v>
      </c>
      <c r="F252" s="78">
        <v>1200</v>
      </c>
      <c r="G252" s="79">
        <f t="shared" si="15"/>
        <v>19200</v>
      </c>
      <c r="H252" s="222"/>
      <c r="I252" s="385">
        <v>16</v>
      </c>
      <c r="J252" s="434">
        <f t="shared" si="18"/>
        <v>0</v>
      </c>
      <c r="K252" s="434">
        <v>16</v>
      </c>
      <c r="L252" s="446">
        <v>0.6</v>
      </c>
      <c r="M252" s="79">
        <f t="shared" si="19"/>
        <v>11520</v>
      </c>
    </row>
    <row r="253" spans="1:13" ht="25.5">
      <c r="A253" s="158" t="s">
        <v>188</v>
      </c>
      <c r="B253" s="159" t="s">
        <v>780</v>
      </c>
      <c r="C253" s="126" t="s">
        <v>201</v>
      </c>
      <c r="D253" s="122" t="s">
        <v>67</v>
      </c>
      <c r="E253" s="123">
        <v>8</v>
      </c>
      <c r="F253" s="78">
        <v>1200</v>
      </c>
      <c r="G253" s="79">
        <f t="shared" si="15"/>
        <v>9600</v>
      </c>
      <c r="H253" s="222"/>
      <c r="I253" s="385">
        <v>8</v>
      </c>
      <c r="J253" s="434">
        <f t="shared" si="18"/>
        <v>0</v>
      </c>
      <c r="K253" s="434">
        <v>8</v>
      </c>
      <c r="L253" s="446">
        <v>0.6</v>
      </c>
      <c r="M253" s="79">
        <f t="shared" si="19"/>
        <v>5760</v>
      </c>
    </row>
    <row r="254" spans="1:13" s="224" customFormat="1" ht="25.5">
      <c r="A254" s="536" t="s">
        <v>189</v>
      </c>
      <c r="B254" s="537" t="s">
        <v>780</v>
      </c>
      <c r="C254" s="517" t="s">
        <v>173</v>
      </c>
      <c r="D254" s="513" t="s">
        <v>67</v>
      </c>
      <c r="E254" s="514">
        <v>1</v>
      </c>
      <c r="F254" s="479">
        <v>960</v>
      </c>
      <c r="G254" s="480">
        <f t="shared" si="15"/>
        <v>960</v>
      </c>
      <c r="H254" s="241"/>
      <c r="I254" s="482"/>
      <c r="J254" s="483">
        <f t="shared" si="18"/>
        <v>0</v>
      </c>
      <c r="K254" s="483"/>
      <c r="L254" s="515">
        <v>0</v>
      </c>
      <c r="M254" s="79">
        <f t="shared" si="19"/>
        <v>0</v>
      </c>
    </row>
    <row r="255" spans="1:13" s="224" customFormat="1" ht="25.5">
      <c r="A255" s="536" t="s">
        <v>190</v>
      </c>
      <c r="B255" s="537" t="s">
        <v>780</v>
      </c>
      <c r="C255" s="517" t="s">
        <v>312</v>
      </c>
      <c r="D255" s="513" t="s">
        <v>67</v>
      </c>
      <c r="E255" s="514">
        <v>8</v>
      </c>
      <c r="F255" s="479">
        <v>900</v>
      </c>
      <c r="G255" s="480">
        <f t="shared" si="15"/>
        <v>7200</v>
      </c>
      <c r="H255" s="241"/>
      <c r="I255" s="482">
        <v>7</v>
      </c>
      <c r="J255" s="483">
        <f t="shared" si="18"/>
        <v>0</v>
      </c>
      <c r="K255" s="483">
        <v>7</v>
      </c>
      <c r="L255" s="515">
        <v>0.5</v>
      </c>
      <c r="M255" s="79">
        <f t="shared" si="19"/>
        <v>3150</v>
      </c>
    </row>
    <row r="256" spans="1:13" s="224" customFormat="1" ht="25.5">
      <c r="A256" s="536" t="s">
        <v>191</v>
      </c>
      <c r="B256" s="537" t="s">
        <v>780</v>
      </c>
      <c r="C256" s="517" t="s">
        <v>314</v>
      </c>
      <c r="D256" s="513" t="s">
        <v>67</v>
      </c>
      <c r="E256" s="514">
        <v>17</v>
      </c>
      <c r="F256" s="479">
        <v>1200</v>
      </c>
      <c r="G256" s="480">
        <f t="shared" si="15"/>
        <v>20400</v>
      </c>
      <c r="H256" s="241"/>
      <c r="I256" s="482">
        <v>17</v>
      </c>
      <c r="J256" s="483">
        <f t="shared" si="18"/>
        <v>0</v>
      </c>
      <c r="K256" s="483">
        <v>17</v>
      </c>
      <c r="L256" s="515">
        <v>0.5</v>
      </c>
      <c r="M256" s="79">
        <f t="shared" si="19"/>
        <v>10200</v>
      </c>
    </row>
    <row r="257" spans="1:13" s="224" customFormat="1" ht="25.5">
      <c r="A257" s="536" t="s">
        <v>192</v>
      </c>
      <c r="B257" s="537" t="s">
        <v>780</v>
      </c>
      <c r="C257" s="517" t="s">
        <v>730</v>
      </c>
      <c r="D257" s="513" t="s">
        <v>67</v>
      </c>
      <c r="E257" s="514">
        <v>1</v>
      </c>
      <c r="F257" s="479">
        <v>1800</v>
      </c>
      <c r="G257" s="480">
        <f t="shared" si="15"/>
        <v>1800</v>
      </c>
      <c r="H257" s="241"/>
      <c r="I257" s="482"/>
      <c r="J257" s="483">
        <f t="shared" si="18"/>
        <v>0</v>
      </c>
      <c r="K257" s="483"/>
      <c r="L257" s="515">
        <v>0</v>
      </c>
      <c r="M257" s="79">
        <f t="shared" si="19"/>
        <v>0</v>
      </c>
    </row>
    <row r="258" spans="1:13" s="224" customFormat="1" ht="25.5">
      <c r="A258" s="536"/>
      <c r="B258" s="537"/>
      <c r="C258" s="517" t="s">
        <v>732</v>
      </c>
      <c r="D258" s="513"/>
      <c r="E258" s="514"/>
      <c r="F258" s="479"/>
      <c r="G258" s="480"/>
      <c r="H258" s="241"/>
      <c r="I258" s="482"/>
      <c r="J258" s="483"/>
      <c r="K258" s="483"/>
      <c r="L258" s="513"/>
      <c r="M258" s="79">
        <f t="shared" si="19"/>
        <v>0</v>
      </c>
    </row>
    <row r="259" spans="1:13" s="224" customFormat="1">
      <c r="A259" s="536" t="s">
        <v>193</v>
      </c>
      <c r="B259" s="537" t="s">
        <v>780</v>
      </c>
      <c r="C259" s="517" t="s">
        <v>734</v>
      </c>
      <c r="D259" s="513" t="s">
        <v>67</v>
      </c>
      <c r="E259" s="514">
        <v>24</v>
      </c>
      <c r="F259" s="479">
        <v>144</v>
      </c>
      <c r="G259" s="480">
        <f t="shared" si="15"/>
        <v>3456</v>
      </c>
      <c r="H259" s="241"/>
      <c r="I259" s="482">
        <v>7</v>
      </c>
      <c r="J259" s="483">
        <f t="shared" si="18"/>
        <v>0</v>
      </c>
      <c r="K259" s="483">
        <v>7</v>
      </c>
      <c r="L259" s="515">
        <v>0.8</v>
      </c>
      <c r="M259" s="79">
        <f t="shared" si="19"/>
        <v>806.40000000000009</v>
      </c>
    </row>
    <row r="260" spans="1:13" s="224" customFormat="1">
      <c r="A260" s="536" t="s">
        <v>194</v>
      </c>
      <c r="B260" s="537" t="s">
        <v>780</v>
      </c>
      <c r="C260" s="517" t="s">
        <v>736</v>
      </c>
      <c r="D260" s="513" t="s">
        <v>67</v>
      </c>
      <c r="E260" s="514">
        <v>1</v>
      </c>
      <c r="F260" s="479">
        <v>180</v>
      </c>
      <c r="G260" s="480">
        <f t="shared" si="15"/>
        <v>180</v>
      </c>
      <c r="H260" s="241"/>
      <c r="I260" s="482">
        <v>17</v>
      </c>
      <c r="J260" s="483">
        <f t="shared" si="18"/>
        <v>0</v>
      </c>
      <c r="K260" s="483">
        <v>17</v>
      </c>
      <c r="L260" s="515">
        <v>0.8</v>
      </c>
      <c r="M260" s="79">
        <f t="shared" si="19"/>
        <v>2448.0000000000005</v>
      </c>
    </row>
    <row r="261" spans="1:13" s="224" customFormat="1" ht="13.5" thickBot="1">
      <c r="A261" s="163" t="s">
        <v>195</v>
      </c>
      <c r="B261" s="164" t="s">
        <v>780</v>
      </c>
      <c r="C261" s="540" t="s">
        <v>738</v>
      </c>
      <c r="D261" s="541" t="s">
        <v>67</v>
      </c>
      <c r="E261" s="542">
        <v>1</v>
      </c>
      <c r="F261" s="501">
        <v>300</v>
      </c>
      <c r="G261" s="502">
        <f t="shared" si="15"/>
        <v>300</v>
      </c>
      <c r="H261" s="241"/>
      <c r="I261" s="507"/>
      <c r="J261" s="535">
        <f t="shared" si="18"/>
        <v>0</v>
      </c>
      <c r="K261" s="535"/>
      <c r="L261" s="538">
        <v>0</v>
      </c>
      <c r="M261" s="79">
        <f t="shared" si="19"/>
        <v>0</v>
      </c>
    </row>
    <row r="262" spans="1:13" ht="24.95" customHeight="1" thickTop="1" thickBot="1">
      <c r="A262" s="74"/>
      <c r="B262" s="15"/>
      <c r="C262" s="16" t="s">
        <v>709</v>
      </c>
      <c r="D262" s="84"/>
      <c r="E262" s="84"/>
      <c r="F262" s="85"/>
      <c r="G262" s="86">
        <f>SUM(G245:G261)</f>
        <v>260496</v>
      </c>
      <c r="I262" s="590"/>
      <c r="J262" s="390"/>
      <c r="K262" s="443"/>
      <c r="L262" s="144"/>
      <c r="M262" s="227">
        <f>SUM(M245:M261)</f>
        <v>65564.400000000009</v>
      </c>
    </row>
    <row r="263" spans="1:13" ht="18.75" customHeight="1" thickTop="1">
      <c r="A263" s="66"/>
      <c r="B263" s="67"/>
      <c r="C263" s="96" t="s">
        <v>739</v>
      </c>
      <c r="D263" s="88"/>
      <c r="E263" s="88"/>
      <c r="F263" s="89"/>
      <c r="G263" s="90"/>
      <c r="I263" s="388"/>
      <c r="J263" s="436"/>
      <c r="K263" s="436"/>
      <c r="L263" s="88"/>
      <c r="M263" s="90"/>
    </row>
    <row r="264" spans="1:13" ht="63.75">
      <c r="A264" s="68">
        <v>7</v>
      </c>
      <c r="B264" s="69"/>
      <c r="C264" s="97" t="s">
        <v>701</v>
      </c>
      <c r="D264" s="77"/>
      <c r="E264" s="77"/>
      <c r="F264" s="78"/>
      <c r="G264" s="79"/>
      <c r="I264" s="385"/>
      <c r="J264" s="434"/>
      <c r="K264" s="434"/>
      <c r="L264" s="77"/>
      <c r="M264" s="79"/>
    </row>
    <row r="265" spans="1:13">
      <c r="A265" s="158" t="s">
        <v>702</v>
      </c>
      <c r="B265" s="159" t="s">
        <v>780</v>
      </c>
      <c r="C265" s="126" t="s">
        <v>703</v>
      </c>
      <c r="D265" s="122" t="s">
        <v>67</v>
      </c>
      <c r="E265" s="123">
        <v>850</v>
      </c>
      <c r="F265" s="78">
        <v>96</v>
      </c>
      <c r="G265" s="79">
        <f t="shared" si="15"/>
        <v>81600</v>
      </c>
      <c r="I265" s="385">
        <v>608</v>
      </c>
      <c r="J265" s="434">
        <f>K265-I265</f>
        <v>0</v>
      </c>
      <c r="K265" s="434">
        <v>608</v>
      </c>
      <c r="L265" s="446">
        <v>0.3</v>
      </c>
      <c r="M265" s="79">
        <f>L265*K265*F265</f>
        <v>17510.400000000001</v>
      </c>
    </row>
    <row r="266" spans="1:13">
      <c r="A266" s="158" t="s">
        <v>704</v>
      </c>
      <c r="B266" s="159" t="s">
        <v>780</v>
      </c>
      <c r="C266" s="126" t="s">
        <v>705</v>
      </c>
      <c r="D266" s="122" t="s">
        <v>67</v>
      </c>
      <c r="E266" s="123">
        <v>89</v>
      </c>
      <c r="F266" s="78">
        <v>120</v>
      </c>
      <c r="G266" s="79">
        <f t="shared" si="15"/>
        <v>10680</v>
      </c>
      <c r="I266" s="385">
        <v>85</v>
      </c>
      <c r="J266" s="434">
        <f>K266-I266</f>
        <v>0</v>
      </c>
      <c r="K266" s="434">
        <v>85</v>
      </c>
      <c r="L266" s="446">
        <v>0.3</v>
      </c>
      <c r="M266" s="79">
        <f>L266*K266*F266</f>
        <v>3060</v>
      </c>
    </row>
    <row r="267" spans="1:13" ht="13.5" thickBot="1">
      <c r="A267" s="161" t="s">
        <v>706</v>
      </c>
      <c r="B267" s="162" t="s">
        <v>780</v>
      </c>
      <c r="C267" s="136" t="s">
        <v>707</v>
      </c>
      <c r="D267" s="199" t="s">
        <v>67</v>
      </c>
      <c r="E267" s="198">
        <v>40</v>
      </c>
      <c r="F267" s="82">
        <v>60</v>
      </c>
      <c r="G267" s="83">
        <f t="shared" si="15"/>
        <v>2400</v>
      </c>
      <c r="I267" s="386">
        <v>14</v>
      </c>
      <c r="J267" s="435">
        <f>K267-I267</f>
        <v>2</v>
      </c>
      <c r="K267" s="435">
        <v>16</v>
      </c>
      <c r="L267" s="446">
        <v>0.3</v>
      </c>
      <c r="M267" s="188">
        <f>L267*K267*F267</f>
        <v>288</v>
      </c>
    </row>
    <row r="268" spans="1:13" ht="24.95" customHeight="1" thickTop="1" thickBot="1">
      <c r="A268" s="74"/>
      <c r="B268" s="15"/>
      <c r="C268" s="16" t="s">
        <v>708</v>
      </c>
      <c r="D268" s="84"/>
      <c r="E268" s="84"/>
      <c r="F268" s="85"/>
      <c r="G268" s="86">
        <f>SUM(G265:G267)</f>
        <v>94680</v>
      </c>
      <c r="I268" s="590"/>
      <c r="J268" s="390"/>
      <c r="K268" s="443"/>
      <c r="L268" s="84"/>
      <c r="M268" s="227">
        <f>SUM(M265:M267)</f>
        <v>20858.400000000001</v>
      </c>
    </row>
    <row r="269" spans="1:13" ht="18.75" customHeight="1" thickTop="1">
      <c r="A269" s="66"/>
      <c r="B269" s="67"/>
      <c r="C269" s="96" t="s">
        <v>710</v>
      </c>
      <c r="D269" s="88"/>
      <c r="E269" s="88"/>
      <c r="F269" s="89"/>
      <c r="G269" s="90"/>
      <c r="I269" s="388"/>
      <c r="J269" s="436"/>
      <c r="K269" s="436"/>
      <c r="L269" s="88"/>
      <c r="M269" s="90"/>
    </row>
    <row r="270" spans="1:13" ht="25.5">
      <c r="A270" s="68">
        <v>8</v>
      </c>
      <c r="B270" s="69"/>
      <c r="C270" s="97" t="s">
        <v>711</v>
      </c>
      <c r="D270" s="77"/>
      <c r="E270" s="77"/>
      <c r="F270" s="78"/>
      <c r="G270" s="79"/>
      <c r="I270" s="385"/>
      <c r="J270" s="434"/>
      <c r="K270" s="434"/>
      <c r="L270" s="77"/>
      <c r="M270" s="79"/>
    </row>
    <row r="271" spans="1:13">
      <c r="A271" s="158" t="s">
        <v>281</v>
      </c>
      <c r="B271" s="159" t="s">
        <v>780</v>
      </c>
      <c r="C271" s="126" t="s">
        <v>712</v>
      </c>
      <c r="D271" s="122" t="s">
        <v>67</v>
      </c>
      <c r="E271" s="123">
        <v>31</v>
      </c>
      <c r="F271" s="78">
        <v>204</v>
      </c>
      <c r="G271" s="79">
        <f t="shared" si="15"/>
        <v>6324</v>
      </c>
      <c r="H271" s="222"/>
      <c r="I271" s="385"/>
      <c r="J271" s="434">
        <f t="shared" ref="J271:J276" si="20">K271-I271</f>
        <v>0</v>
      </c>
      <c r="K271" s="434"/>
      <c r="L271" s="122"/>
      <c r="M271" s="79">
        <f t="shared" ref="M271:M276" si="21">L271*K271*F271</f>
        <v>0</v>
      </c>
    </row>
    <row r="272" spans="1:13">
      <c r="A272" s="158" t="s">
        <v>282</v>
      </c>
      <c r="B272" s="159" t="s">
        <v>780</v>
      </c>
      <c r="C272" s="126" t="s">
        <v>714</v>
      </c>
      <c r="D272" s="122" t="s">
        <v>67</v>
      </c>
      <c r="E272" s="123">
        <v>6</v>
      </c>
      <c r="F272" s="78">
        <v>360</v>
      </c>
      <c r="G272" s="79">
        <f>F272*E272</f>
        <v>2160</v>
      </c>
      <c r="H272" s="222"/>
      <c r="I272" s="385"/>
      <c r="J272" s="434">
        <f t="shared" si="20"/>
        <v>0</v>
      </c>
      <c r="K272" s="434"/>
      <c r="L272" s="122"/>
      <c r="M272" s="79">
        <f t="shared" si="21"/>
        <v>0</v>
      </c>
    </row>
    <row r="273" spans="1:13">
      <c r="A273" s="158" t="s">
        <v>283</v>
      </c>
      <c r="B273" s="159" t="s">
        <v>780</v>
      </c>
      <c r="C273" s="126" t="s">
        <v>717</v>
      </c>
      <c r="D273" s="122" t="s">
        <v>67</v>
      </c>
      <c r="E273" s="123">
        <v>154</v>
      </c>
      <c r="F273" s="78">
        <v>300</v>
      </c>
      <c r="G273" s="79">
        <f>F273*E273</f>
        <v>46200</v>
      </c>
      <c r="H273" s="222"/>
      <c r="I273" s="385"/>
      <c r="J273" s="434">
        <f t="shared" si="20"/>
        <v>0</v>
      </c>
      <c r="K273" s="434"/>
      <c r="L273" s="122"/>
      <c r="M273" s="79">
        <f t="shared" si="21"/>
        <v>0</v>
      </c>
    </row>
    <row r="274" spans="1:13">
      <c r="A274" s="158" t="s">
        <v>284</v>
      </c>
      <c r="B274" s="159" t="s">
        <v>780</v>
      </c>
      <c r="C274" s="126" t="s">
        <v>723</v>
      </c>
      <c r="D274" s="122" t="s">
        <v>67</v>
      </c>
      <c r="E274" s="123">
        <v>2</v>
      </c>
      <c r="F274" s="78">
        <v>480</v>
      </c>
      <c r="G274" s="79">
        <f>F274*E274</f>
        <v>960</v>
      </c>
      <c r="H274" s="222"/>
      <c r="I274" s="385"/>
      <c r="J274" s="434">
        <f t="shared" si="20"/>
        <v>0</v>
      </c>
      <c r="K274" s="434"/>
      <c r="L274" s="122"/>
      <c r="M274" s="79">
        <f t="shared" si="21"/>
        <v>0</v>
      </c>
    </row>
    <row r="275" spans="1:13">
      <c r="A275" s="158" t="s">
        <v>285</v>
      </c>
      <c r="B275" s="159" t="s">
        <v>780</v>
      </c>
      <c r="C275" s="126" t="s">
        <v>279</v>
      </c>
      <c r="D275" s="122" t="s">
        <v>67</v>
      </c>
      <c r="E275" s="123">
        <v>12</v>
      </c>
      <c r="F275" s="78">
        <v>480</v>
      </c>
      <c r="G275" s="79">
        <f>F275*E275</f>
        <v>5760</v>
      </c>
      <c r="H275" s="222"/>
      <c r="I275" s="385"/>
      <c r="J275" s="434">
        <f t="shared" si="20"/>
        <v>0</v>
      </c>
      <c r="K275" s="434"/>
      <c r="L275" s="122"/>
      <c r="M275" s="79">
        <f t="shared" si="21"/>
        <v>0</v>
      </c>
    </row>
    <row r="276" spans="1:13" ht="13.5" thickBot="1">
      <c r="A276" s="161" t="s">
        <v>269</v>
      </c>
      <c r="B276" s="162" t="s">
        <v>780</v>
      </c>
      <c r="C276" s="136" t="s">
        <v>280</v>
      </c>
      <c r="D276" s="199" t="s">
        <v>67</v>
      </c>
      <c r="E276" s="198">
        <v>8</v>
      </c>
      <c r="F276" s="82">
        <v>360</v>
      </c>
      <c r="G276" s="83">
        <f>F276*E276</f>
        <v>2880</v>
      </c>
      <c r="H276" s="222"/>
      <c r="I276" s="386"/>
      <c r="J276" s="435">
        <f t="shared" si="20"/>
        <v>0</v>
      </c>
      <c r="K276" s="435"/>
      <c r="L276" s="199"/>
      <c r="M276" s="188">
        <f t="shared" si="21"/>
        <v>0</v>
      </c>
    </row>
    <row r="277" spans="1:13" ht="24.95" customHeight="1" thickTop="1" thickBot="1">
      <c r="A277" s="74"/>
      <c r="B277" s="15"/>
      <c r="C277" s="16" t="s">
        <v>292</v>
      </c>
      <c r="D277" s="84"/>
      <c r="E277" s="84"/>
      <c r="F277" s="85"/>
      <c r="G277" s="86">
        <f>SUM(G271:G276)</f>
        <v>64284</v>
      </c>
      <c r="I277" s="590"/>
      <c r="J277" s="390"/>
      <c r="K277" s="443"/>
      <c r="L277" s="84"/>
      <c r="M277" s="227">
        <f>SUM(M271:M276)</f>
        <v>0</v>
      </c>
    </row>
    <row r="278" spans="1:13" ht="18.75" customHeight="1" thickTop="1">
      <c r="A278" s="66"/>
      <c r="B278" s="67"/>
      <c r="C278" s="96" t="s">
        <v>557</v>
      </c>
      <c r="D278" s="88"/>
      <c r="E278" s="88"/>
      <c r="F278" s="89"/>
      <c r="G278" s="90"/>
      <c r="I278" s="388"/>
      <c r="J278" s="436"/>
      <c r="K278" s="436"/>
      <c r="L278" s="88"/>
      <c r="M278" s="90"/>
    </row>
    <row r="279" spans="1:13" ht="26.25" thickBot="1">
      <c r="A279" s="71">
        <v>9</v>
      </c>
      <c r="B279" s="72">
        <v>19</v>
      </c>
      <c r="C279" s="129" t="s">
        <v>558</v>
      </c>
      <c r="D279" s="81" t="s">
        <v>552</v>
      </c>
      <c r="E279" s="81">
        <v>24</v>
      </c>
      <c r="F279" s="82">
        <v>300</v>
      </c>
      <c r="G279" s="83">
        <f>F279*E279</f>
        <v>7200</v>
      </c>
      <c r="I279" s="386"/>
      <c r="J279" s="435">
        <f>K279-I279</f>
        <v>0</v>
      </c>
      <c r="K279" s="435"/>
      <c r="L279" s="81"/>
      <c r="M279" s="188">
        <f>L279*K279*F279</f>
        <v>0</v>
      </c>
    </row>
    <row r="280" spans="1:13" ht="24.95" customHeight="1" thickTop="1" thickBot="1">
      <c r="A280" s="74"/>
      <c r="B280" s="15"/>
      <c r="C280" s="16" t="s">
        <v>559</v>
      </c>
      <c r="D280" s="84"/>
      <c r="E280" s="84"/>
      <c r="F280" s="85"/>
      <c r="G280" s="86">
        <f>SUM(G279)</f>
        <v>7200</v>
      </c>
      <c r="I280" s="590"/>
      <c r="J280" s="390"/>
      <c r="K280" s="443"/>
      <c r="L280" s="84"/>
      <c r="M280" s="227">
        <f>SUM(M279)</f>
        <v>0</v>
      </c>
    </row>
    <row r="281" spans="1:13" ht="18.75" customHeight="1" thickTop="1">
      <c r="A281" s="66"/>
      <c r="B281" s="67"/>
      <c r="C281" s="96" t="s">
        <v>278</v>
      </c>
      <c r="D281" s="88"/>
      <c r="E281" s="88"/>
      <c r="F281" s="89"/>
      <c r="G281" s="90"/>
      <c r="I281" s="388"/>
      <c r="J281" s="436"/>
      <c r="K281" s="436"/>
      <c r="L281" s="88"/>
      <c r="M281" s="90"/>
    </row>
    <row r="282" spans="1:13" ht="51">
      <c r="A282" s="158" t="s">
        <v>536</v>
      </c>
      <c r="B282" s="159" t="s">
        <v>780</v>
      </c>
      <c r="C282" s="97" t="s">
        <v>535</v>
      </c>
      <c r="D282" s="205" t="s">
        <v>319</v>
      </c>
      <c r="E282" s="206">
        <v>1</v>
      </c>
      <c r="F282" s="451">
        <v>14400</v>
      </c>
      <c r="G282" s="79">
        <f>F282*E282</f>
        <v>14400</v>
      </c>
      <c r="I282" s="385"/>
      <c r="J282" s="434">
        <f>K282-I282</f>
        <v>0</v>
      </c>
      <c r="K282" s="434"/>
      <c r="L282" s="205"/>
      <c r="M282" s="188">
        <f>L282*K282*F282</f>
        <v>0</v>
      </c>
    </row>
    <row r="283" spans="1:13" ht="51.75" thickBot="1">
      <c r="A283" s="161" t="s">
        <v>537</v>
      </c>
      <c r="B283" s="162" t="s">
        <v>780</v>
      </c>
      <c r="C283" s="129" t="s">
        <v>318</v>
      </c>
      <c r="D283" s="207" t="s">
        <v>523</v>
      </c>
      <c r="E283" s="208">
        <v>25</v>
      </c>
      <c r="F283" s="82">
        <v>180</v>
      </c>
      <c r="G283" s="83">
        <f>F283*E283</f>
        <v>4500</v>
      </c>
      <c r="I283" s="386">
        <v>23</v>
      </c>
      <c r="J283" s="435">
        <f>K283-I283</f>
        <v>0</v>
      </c>
      <c r="K283" s="435">
        <v>23</v>
      </c>
      <c r="L283" s="449">
        <v>0.3</v>
      </c>
      <c r="M283" s="188">
        <f>L283*K283*F283</f>
        <v>1242</v>
      </c>
    </row>
    <row r="284" spans="1:13" ht="24.95" customHeight="1" thickTop="1" thickBot="1">
      <c r="A284" s="74"/>
      <c r="B284" s="15"/>
      <c r="C284" s="16" t="s">
        <v>320</v>
      </c>
      <c r="D284" s="84"/>
      <c r="E284" s="84"/>
      <c r="F284" s="85"/>
      <c r="G284" s="86">
        <f>SUM(G282:G283)</f>
        <v>18900</v>
      </c>
      <c r="I284" s="590"/>
      <c r="J284" s="390"/>
      <c r="K284" s="443"/>
      <c r="L284" s="84"/>
      <c r="M284" s="227">
        <f>SUM(M282:M283)</f>
        <v>1242</v>
      </c>
    </row>
    <row r="285" spans="1:13" ht="18.75" customHeight="1" thickTop="1">
      <c r="A285" s="66"/>
      <c r="B285" s="67"/>
      <c r="C285" s="96" t="s">
        <v>321</v>
      </c>
      <c r="D285" s="88"/>
      <c r="E285" s="88"/>
      <c r="F285" s="89"/>
      <c r="G285" s="90"/>
      <c r="I285" s="388"/>
      <c r="J285" s="436"/>
      <c r="K285" s="436"/>
      <c r="L285" s="88"/>
      <c r="M285" s="90"/>
    </row>
    <row r="286" spans="1:13" ht="63.75">
      <c r="A286" s="68">
        <v>11</v>
      </c>
      <c r="B286" s="69"/>
      <c r="C286" s="97" t="s">
        <v>811</v>
      </c>
      <c r="D286" s="77"/>
      <c r="E286" s="77"/>
      <c r="F286" s="78"/>
      <c r="G286" s="79"/>
      <c r="I286" s="385"/>
      <c r="J286" s="434"/>
      <c r="K286" s="434"/>
      <c r="L286" s="77"/>
      <c r="M286" s="79"/>
    </row>
    <row r="287" spans="1:13" ht="24.75" customHeight="1" thickBot="1">
      <c r="A287" s="161" t="s">
        <v>801</v>
      </c>
      <c r="B287" s="162" t="s">
        <v>780</v>
      </c>
      <c r="C287" s="136" t="s">
        <v>802</v>
      </c>
      <c r="D287" s="199" t="s">
        <v>523</v>
      </c>
      <c r="E287" s="198">
        <v>139</v>
      </c>
      <c r="F287" s="82">
        <v>150</v>
      </c>
      <c r="G287" s="83">
        <f>F287*E287</f>
        <v>20850</v>
      </c>
      <c r="I287" s="386">
        <v>131</v>
      </c>
      <c r="J287" s="435">
        <f>K287-I287</f>
        <v>0</v>
      </c>
      <c r="K287" s="435">
        <v>131</v>
      </c>
      <c r="L287" s="449">
        <v>0.3</v>
      </c>
      <c r="M287" s="83">
        <f>L287*K287*F287</f>
        <v>5895</v>
      </c>
    </row>
    <row r="288" spans="1:13" ht="24.95" customHeight="1" thickTop="1" thickBot="1">
      <c r="A288" s="74"/>
      <c r="B288" s="15"/>
      <c r="C288" s="16" t="s">
        <v>803</v>
      </c>
      <c r="D288" s="84"/>
      <c r="E288" s="84"/>
      <c r="F288" s="85"/>
      <c r="G288" s="86">
        <f>SUM(G287)</f>
        <v>20850</v>
      </c>
      <c r="I288" s="590"/>
      <c r="J288" s="390"/>
      <c r="K288" s="443"/>
      <c r="L288" s="84"/>
      <c r="M288" s="226">
        <f>SUM(M287)</f>
        <v>5895</v>
      </c>
    </row>
    <row r="289" spans="1:13" ht="18.75" customHeight="1" thickTop="1">
      <c r="A289" s="66"/>
      <c r="B289" s="67"/>
      <c r="C289" s="96" t="s">
        <v>804</v>
      </c>
      <c r="D289" s="88"/>
      <c r="E289" s="88"/>
      <c r="F289" s="89"/>
      <c r="G289" s="90"/>
      <c r="I289" s="388"/>
      <c r="J289" s="436"/>
      <c r="K289" s="436"/>
      <c r="L289" s="88"/>
      <c r="M289" s="90"/>
    </row>
    <row r="290" spans="1:13" ht="54.75" customHeight="1" thickBot="1">
      <c r="A290" s="71">
        <v>12</v>
      </c>
      <c r="B290" s="72">
        <v>19</v>
      </c>
      <c r="C290" s="129" t="s">
        <v>885</v>
      </c>
      <c r="D290" s="81" t="s">
        <v>552</v>
      </c>
      <c r="E290" s="81">
        <v>1900</v>
      </c>
      <c r="F290" s="82">
        <v>36</v>
      </c>
      <c r="G290" s="83">
        <f>F290*E290</f>
        <v>68400</v>
      </c>
      <c r="I290" s="386"/>
      <c r="J290" s="435">
        <f>K290-I290</f>
        <v>0</v>
      </c>
      <c r="K290" s="435"/>
      <c r="L290" s="449"/>
      <c r="M290" s="83">
        <f>L290*K290*F290</f>
        <v>0</v>
      </c>
    </row>
    <row r="291" spans="1:13" ht="24.95" customHeight="1" thickTop="1" thickBot="1">
      <c r="A291" s="74"/>
      <c r="B291" s="15"/>
      <c r="C291" s="16" t="s">
        <v>805</v>
      </c>
      <c r="D291" s="84"/>
      <c r="E291" s="84"/>
      <c r="F291" s="85"/>
      <c r="G291" s="86">
        <f>SUM(G290)</f>
        <v>68400</v>
      </c>
      <c r="I291" s="590"/>
      <c r="J291" s="390"/>
      <c r="K291" s="443"/>
      <c r="L291" s="84"/>
      <c r="M291" s="226">
        <f>SUM(M290)</f>
        <v>0</v>
      </c>
    </row>
    <row r="292" spans="1:13" ht="18.75" customHeight="1" thickTop="1">
      <c r="A292" s="66">
        <v>13</v>
      </c>
      <c r="B292" s="67"/>
      <c r="C292" s="96" t="s">
        <v>823</v>
      </c>
      <c r="D292" s="88"/>
      <c r="E292" s="88"/>
      <c r="F292" s="89"/>
      <c r="G292" s="90"/>
      <c r="I292" s="388"/>
      <c r="J292" s="436"/>
      <c r="K292" s="436"/>
      <c r="L292" s="88"/>
      <c r="M292" s="90"/>
    </row>
    <row r="293" spans="1:13" ht="51">
      <c r="A293" s="158" t="s">
        <v>806</v>
      </c>
      <c r="B293" s="159" t="s">
        <v>780</v>
      </c>
      <c r="C293" s="97" t="s">
        <v>807</v>
      </c>
      <c r="D293" s="160" t="s">
        <v>319</v>
      </c>
      <c r="E293" s="223">
        <v>1</v>
      </c>
      <c r="F293" s="451">
        <v>14400</v>
      </c>
      <c r="G293" s="79">
        <f>F293*E293</f>
        <v>14400</v>
      </c>
      <c r="I293" s="385"/>
      <c r="J293" s="434">
        <f>K293-I293</f>
        <v>0</v>
      </c>
      <c r="K293" s="434"/>
      <c r="L293" s="160"/>
      <c r="M293" s="79">
        <f>L293*K293*F293</f>
        <v>0</v>
      </c>
    </row>
    <row r="294" spans="1:13" ht="51.75" thickBot="1">
      <c r="A294" s="161" t="s">
        <v>808</v>
      </c>
      <c r="B294" s="162" t="s">
        <v>780</v>
      </c>
      <c r="C294" s="129" t="s">
        <v>809</v>
      </c>
      <c r="D294" s="199" t="s">
        <v>810</v>
      </c>
      <c r="E294" s="198">
        <v>90</v>
      </c>
      <c r="F294" s="82">
        <v>180</v>
      </c>
      <c r="G294" s="83">
        <f>F294*E294</f>
        <v>16200</v>
      </c>
      <c r="I294" s="386">
        <v>126</v>
      </c>
      <c r="J294" s="435">
        <f>K294-I294</f>
        <v>0</v>
      </c>
      <c r="K294" s="435">
        <v>126</v>
      </c>
      <c r="L294" s="449">
        <v>0.8</v>
      </c>
      <c r="M294" s="83">
        <f>L294*K294*F294</f>
        <v>18144.000000000004</v>
      </c>
    </row>
    <row r="295" spans="1:13" ht="24.95" customHeight="1" thickTop="1" thickBot="1">
      <c r="A295" s="74"/>
      <c r="B295" s="15"/>
      <c r="C295" s="16" t="s">
        <v>824</v>
      </c>
      <c r="D295" s="84"/>
      <c r="E295" s="84"/>
      <c r="F295" s="85"/>
      <c r="G295" s="86">
        <f>SUM(G293:G294)</f>
        <v>30600</v>
      </c>
      <c r="I295" s="590"/>
      <c r="J295" s="390"/>
      <c r="K295" s="443"/>
      <c r="L295" s="84"/>
      <c r="M295" s="226">
        <f>SUM(M293:M294)</f>
        <v>18144.000000000004</v>
      </c>
    </row>
    <row r="296" spans="1:13" ht="18.75" customHeight="1" thickTop="1">
      <c r="A296" s="66"/>
      <c r="B296" s="67"/>
      <c r="C296" s="96" t="s">
        <v>825</v>
      </c>
      <c r="D296" s="88"/>
      <c r="E296" s="88"/>
      <c r="F296" s="89"/>
      <c r="G296" s="90"/>
      <c r="I296" s="388"/>
      <c r="J296" s="436"/>
      <c r="K296" s="436"/>
      <c r="L296" s="88"/>
      <c r="M296" s="90"/>
    </row>
    <row r="297" spans="1:13" ht="38.25">
      <c r="A297" s="68">
        <v>14</v>
      </c>
      <c r="B297" s="69"/>
      <c r="C297" s="97" t="s">
        <v>833</v>
      </c>
      <c r="D297" s="77"/>
      <c r="E297" s="77"/>
      <c r="F297" s="78"/>
      <c r="G297" s="79"/>
      <c r="I297" s="385"/>
      <c r="J297" s="434"/>
      <c r="K297" s="434"/>
      <c r="L297" s="77"/>
      <c r="M297" s="79"/>
    </row>
    <row r="298" spans="1:13" ht="13.5" thickBot="1">
      <c r="A298" s="161" t="s">
        <v>834</v>
      </c>
      <c r="B298" s="162" t="s">
        <v>780</v>
      </c>
      <c r="C298" s="136" t="s">
        <v>835</v>
      </c>
      <c r="D298" s="199" t="s">
        <v>523</v>
      </c>
      <c r="E298" s="198">
        <v>25</v>
      </c>
      <c r="F298" s="82">
        <v>240</v>
      </c>
      <c r="G298" s="83">
        <f>F298*E298</f>
        <v>6000</v>
      </c>
      <c r="I298" s="386">
        <v>23</v>
      </c>
      <c r="J298" s="435">
        <f>K298-I298</f>
        <v>0</v>
      </c>
      <c r="K298" s="435">
        <v>23</v>
      </c>
      <c r="L298" s="449">
        <v>0.8</v>
      </c>
      <c r="M298" s="83">
        <f>L298*K298*F298</f>
        <v>4416.0000000000009</v>
      </c>
    </row>
    <row r="299" spans="1:13" ht="24.95" customHeight="1" thickTop="1" thickBot="1">
      <c r="A299" s="74"/>
      <c r="B299" s="15"/>
      <c r="C299" s="16" t="s">
        <v>836</v>
      </c>
      <c r="D299" s="84"/>
      <c r="E299" s="84"/>
      <c r="F299" s="85"/>
      <c r="G299" s="86">
        <f>SUM(G298)</f>
        <v>6000</v>
      </c>
      <c r="I299" s="590"/>
      <c r="J299" s="390"/>
      <c r="K299" s="443"/>
      <c r="L299" s="84"/>
      <c r="M299" s="226">
        <f>SUM(M298)</f>
        <v>4416.0000000000009</v>
      </c>
    </row>
    <row r="300" spans="1:13" ht="18.75" customHeight="1" thickTop="1">
      <c r="A300" s="66"/>
      <c r="B300" s="67"/>
      <c r="C300" s="96" t="s">
        <v>837</v>
      </c>
      <c r="D300" s="88"/>
      <c r="E300" s="88"/>
      <c r="F300" s="89"/>
      <c r="G300" s="90"/>
      <c r="I300" s="388"/>
      <c r="J300" s="436"/>
      <c r="K300" s="436"/>
      <c r="L300" s="88"/>
      <c r="M300" s="90"/>
    </row>
    <row r="301" spans="1:13" ht="51.75" thickBot="1">
      <c r="A301" s="71">
        <v>15</v>
      </c>
      <c r="B301" s="72">
        <v>19</v>
      </c>
      <c r="C301" s="129" t="s">
        <v>838</v>
      </c>
      <c r="D301" s="199" t="s">
        <v>319</v>
      </c>
      <c r="E301" s="198">
        <v>1</v>
      </c>
      <c r="F301" s="82">
        <v>18000</v>
      </c>
      <c r="G301" s="83">
        <f>F301*E301</f>
        <v>18000</v>
      </c>
      <c r="I301" s="386"/>
      <c r="J301" s="435">
        <f>K301-I301</f>
        <v>0</v>
      </c>
      <c r="K301" s="435"/>
      <c r="L301" s="199"/>
      <c r="M301" s="83">
        <f>L301*K301*F301</f>
        <v>0</v>
      </c>
    </row>
    <row r="302" spans="1:13" ht="24.95" customHeight="1" thickTop="1" thickBot="1">
      <c r="A302" s="74"/>
      <c r="B302" s="15"/>
      <c r="C302" s="16" t="s">
        <v>427</v>
      </c>
      <c r="D302" s="84"/>
      <c r="E302" s="84"/>
      <c r="F302" s="85"/>
      <c r="G302" s="86">
        <f>SUM(G301)</f>
        <v>18000</v>
      </c>
      <c r="I302" s="590"/>
      <c r="J302" s="390"/>
      <c r="K302" s="443"/>
      <c r="L302" s="84"/>
      <c r="M302" s="226">
        <f>SUM(M301)</f>
        <v>0</v>
      </c>
    </row>
    <row r="303" spans="1:13" ht="18.75" customHeight="1" thickTop="1">
      <c r="A303" s="66"/>
      <c r="B303" s="67"/>
      <c r="C303" s="96" t="s">
        <v>428</v>
      </c>
      <c r="D303" s="88"/>
      <c r="E303" s="88"/>
      <c r="F303" s="89"/>
      <c r="G303" s="90"/>
      <c r="I303" s="388"/>
      <c r="J303" s="436"/>
      <c r="K303" s="436"/>
      <c r="L303" s="88"/>
      <c r="M303" s="90"/>
    </row>
    <row r="304" spans="1:13" ht="26.25" thickBot="1">
      <c r="A304" s="71">
        <v>16</v>
      </c>
      <c r="B304" s="72">
        <v>19</v>
      </c>
      <c r="C304" s="129" t="s">
        <v>579</v>
      </c>
      <c r="D304" s="81" t="s">
        <v>319</v>
      </c>
      <c r="E304" s="81">
        <v>1</v>
      </c>
      <c r="F304" s="82">
        <v>30000</v>
      </c>
      <c r="G304" s="83">
        <f>F304*E304</f>
        <v>30000</v>
      </c>
      <c r="I304" s="385"/>
      <c r="J304" s="434">
        <f>K304-I304</f>
        <v>0</v>
      </c>
      <c r="K304" s="434"/>
      <c r="L304" s="81"/>
      <c r="M304" s="79"/>
    </row>
    <row r="305" spans="1:13" ht="24.95" customHeight="1" thickTop="1" thickBot="1">
      <c r="A305" s="134"/>
      <c r="B305" s="115"/>
      <c r="C305" s="116" t="s">
        <v>580</v>
      </c>
      <c r="D305" s="144"/>
      <c r="E305" s="144"/>
      <c r="F305" s="149"/>
      <c r="G305" s="147">
        <f>SUM(G304)</f>
        <v>30000</v>
      </c>
      <c r="I305" s="398"/>
      <c r="J305" s="438"/>
      <c r="K305" s="444"/>
      <c r="L305" s="144"/>
      <c r="M305" s="227">
        <f>SUM(M304)</f>
        <v>0</v>
      </c>
    </row>
    <row r="306" spans="1:13" ht="9.9499999999999993" customHeight="1" thickTop="1" thickBot="1">
      <c r="A306" s="15"/>
      <c r="B306" s="15"/>
      <c r="C306" s="16"/>
      <c r="D306" s="84"/>
      <c r="E306" s="84"/>
      <c r="F306" s="172"/>
      <c r="G306" s="173"/>
      <c r="I306" s="592"/>
      <c r="J306" s="390"/>
      <c r="K306" s="390"/>
      <c r="L306" s="84"/>
      <c r="M306" s="173"/>
    </row>
    <row r="307" spans="1:13" ht="24.95" customHeight="1" thickTop="1" thickBot="1">
      <c r="A307" s="117"/>
      <c r="B307" s="118"/>
      <c r="C307" s="106" t="s">
        <v>884</v>
      </c>
      <c r="D307" s="191"/>
      <c r="E307" s="191"/>
      <c r="F307" s="194"/>
      <c r="G307" s="176">
        <f>G305+G302+G299+G295+G291+G288+G284+G280+G277+G268+G262+G242+G238+G227+G220+G213</f>
        <v>1121868</v>
      </c>
      <c r="I307" s="396"/>
      <c r="J307" s="441"/>
      <c r="K307" s="441"/>
      <c r="L307" s="191"/>
      <c r="M307" s="228">
        <f>M305+M302+M299+M295+M291+M288+M284+M280+M277+M268+M262+M242+M238+M227+M220+M213</f>
        <v>381205.2</v>
      </c>
    </row>
    <row r="308" spans="1:13" ht="24.95" customHeight="1" thickTop="1">
      <c r="A308" s="17"/>
      <c r="B308" s="17"/>
      <c r="C308" s="18"/>
      <c r="D308" s="209"/>
      <c r="E308" s="209"/>
      <c r="F308" s="210"/>
      <c r="G308" s="210"/>
      <c r="I308" s="598"/>
      <c r="J308" s="397"/>
      <c r="K308" s="397"/>
      <c r="L308" s="209"/>
      <c r="M308" s="210"/>
    </row>
    <row r="309" spans="1:13" ht="9.9499999999999993" customHeight="1" thickBot="1">
      <c r="A309" s="9"/>
      <c r="B309" s="9"/>
      <c r="C309" s="10"/>
      <c r="D309" s="177"/>
      <c r="E309" s="177"/>
      <c r="F309" s="178"/>
      <c r="G309" s="178"/>
      <c r="H309" s="182"/>
      <c r="I309" s="593"/>
      <c r="J309" s="392"/>
      <c r="K309" s="392"/>
      <c r="L309" s="177"/>
      <c r="M309" s="178"/>
    </row>
    <row r="310" spans="1:13" ht="40.5" customHeight="1" thickTop="1" thickBot="1">
      <c r="A310" s="94"/>
      <c r="B310" s="144"/>
      <c r="C310" s="145" t="s">
        <v>234</v>
      </c>
      <c r="D310" s="144"/>
      <c r="E310" s="144"/>
      <c r="F310" s="149"/>
      <c r="G310" s="148">
        <f>G307+G201+G127+G89</f>
        <v>6189209.5</v>
      </c>
      <c r="I310" s="398"/>
      <c r="J310" s="438"/>
      <c r="K310" s="444"/>
      <c r="L310" s="144"/>
      <c r="M310" s="571">
        <f>M307+M201+M127+M89</f>
        <v>2072225.308</v>
      </c>
    </row>
    <row r="311" spans="1:13" ht="13.5" thickTop="1">
      <c r="A311" s="5"/>
      <c r="B311" s="5"/>
      <c r="C311" s="1"/>
      <c r="D311" s="211"/>
      <c r="E311" s="211"/>
      <c r="F311" s="212"/>
      <c r="G311" s="212"/>
      <c r="L311" s="211"/>
    </row>
    <row r="312" spans="1:13">
      <c r="A312" s="5"/>
      <c r="B312" s="5"/>
      <c r="C312" s="1"/>
      <c r="D312" s="211"/>
      <c r="E312" s="211"/>
      <c r="F312" s="212"/>
      <c r="G312" s="212"/>
      <c r="L312" s="211"/>
    </row>
    <row r="313" spans="1:13">
      <c r="A313" s="5"/>
      <c r="B313" s="5"/>
      <c r="C313" s="1"/>
      <c r="D313" s="211"/>
      <c r="E313" s="211"/>
      <c r="F313" s="212"/>
      <c r="G313" s="212"/>
      <c r="L313" s="211"/>
    </row>
    <row r="314" spans="1:13">
      <c r="A314" s="5"/>
      <c r="B314" s="5"/>
      <c r="C314" s="1"/>
      <c r="D314" s="211"/>
      <c r="E314" s="211"/>
      <c r="F314" s="212"/>
      <c r="G314" s="212"/>
      <c r="L314" s="211"/>
    </row>
    <row r="315" spans="1:13">
      <c r="A315" s="5"/>
      <c r="B315" s="5"/>
      <c r="C315" s="1"/>
      <c r="D315" s="211"/>
      <c r="E315" s="211"/>
      <c r="F315" s="212"/>
      <c r="G315" s="212"/>
      <c r="L315" s="211"/>
    </row>
    <row r="316" spans="1:13">
      <c r="A316" s="5"/>
      <c r="B316" s="5"/>
      <c r="C316" s="1"/>
      <c r="D316" s="211"/>
      <c r="E316" s="211"/>
      <c r="F316" s="212"/>
      <c r="G316" s="212"/>
      <c r="L316" s="211"/>
    </row>
    <row r="317" spans="1:13">
      <c r="A317" s="5"/>
      <c r="B317" s="5"/>
      <c r="C317" s="1"/>
      <c r="D317" s="211"/>
      <c r="E317" s="211"/>
      <c r="F317" s="212"/>
      <c r="G317" s="212"/>
      <c r="L317" s="211"/>
    </row>
    <row r="318" spans="1:13">
      <c r="A318" s="5"/>
      <c r="B318" s="5"/>
      <c r="C318" s="1"/>
      <c r="D318" s="211"/>
      <c r="E318" s="211"/>
      <c r="F318" s="212"/>
      <c r="G318" s="212"/>
      <c r="L318" s="211"/>
    </row>
    <row r="319" spans="1:13">
      <c r="A319" s="5"/>
      <c r="B319" s="5"/>
      <c r="C319" s="1"/>
      <c r="D319" s="211"/>
      <c r="E319" s="211"/>
      <c r="F319" s="212"/>
      <c r="G319" s="212"/>
      <c r="L319" s="211"/>
    </row>
    <row r="320" spans="1:13">
      <c r="A320" s="5"/>
      <c r="B320" s="5"/>
      <c r="C320" s="1"/>
      <c r="D320" s="211"/>
      <c r="E320" s="211"/>
      <c r="F320" s="212"/>
      <c r="G320" s="212"/>
      <c r="L320" s="211"/>
    </row>
    <row r="321" spans="1:19">
      <c r="A321" s="5"/>
      <c r="B321" s="5"/>
      <c r="C321" s="1"/>
      <c r="D321" s="211"/>
      <c r="E321" s="211"/>
      <c r="F321" s="212"/>
      <c r="G321" s="212"/>
      <c r="L321" s="211"/>
    </row>
    <row r="322" spans="1:19">
      <c r="A322" s="5"/>
      <c r="B322" s="5"/>
      <c r="C322" s="1"/>
      <c r="D322" s="211"/>
      <c r="E322" s="211"/>
      <c r="F322" s="212"/>
      <c r="G322" s="212"/>
      <c r="L322" s="211"/>
    </row>
    <row r="323" spans="1:19">
      <c r="A323" s="5"/>
      <c r="B323" s="5"/>
      <c r="C323" s="1"/>
      <c r="D323" s="211"/>
      <c r="E323" s="211"/>
      <c r="F323" s="212"/>
      <c r="G323" s="212"/>
      <c r="L323" s="211"/>
    </row>
    <row r="324" spans="1:19">
      <c r="A324" s="5"/>
      <c r="B324" s="5"/>
      <c r="C324" s="1"/>
      <c r="D324" s="211"/>
      <c r="E324" s="211"/>
      <c r="F324" s="212"/>
      <c r="G324" s="212"/>
      <c r="L324" s="211"/>
    </row>
    <row r="325" spans="1:19">
      <c r="A325" s="5"/>
      <c r="B325" s="5"/>
      <c r="C325" s="1"/>
      <c r="D325" s="211"/>
      <c r="E325" s="211"/>
      <c r="F325" s="212"/>
      <c r="G325" s="212"/>
      <c r="L325" s="211"/>
    </row>
    <row r="326" spans="1:19">
      <c r="A326" s="5"/>
      <c r="B326" s="5"/>
      <c r="C326" s="1"/>
      <c r="D326" s="211"/>
      <c r="E326" s="211"/>
      <c r="F326" s="212"/>
      <c r="G326" s="212"/>
      <c r="L326" s="211"/>
      <c r="O326" s="36"/>
      <c r="P326" s="25"/>
      <c r="Q326" s="24"/>
      <c r="R326" s="24"/>
      <c r="S326" s="24"/>
    </row>
    <row r="327" spans="1:19">
      <c r="A327" s="5"/>
      <c r="B327" s="5"/>
      <c r="C327" s="1"/>
      <c r="D327" s="211"/>
      <c r="E327" s="211"/>
      <c r="F327" s="212"/>
      <c r="G327" s="212"/>
      <c r="L327" s="211"/>
      <c r="O327" s="36"/>
      <c r="P327" s="25"/>
      <c r="Q327" s="24"/>
      <c r="R327" s="24"/>
      <c r="S327" s="24"/>
    </row>
    <row r="328" spans="1:19">
      <c r="A328" s="5"/>
      <c r="B328" s="5"/>
      <c r="C328" s="1"/>
      <c r="D328" s="211"/>
      <c r="E328" s="211"/>
      <c r="F328" s="212"/>
      <c r="G328" s="212"/>
      <c r="L328" s="211"/>
      <c r="O328" s="22" t="s">
        <v>661</v>
      </c>
      <c r="P328" s="22" t="s">
        <v>109</v>
      </c>
      <c r="Q328" s="22"/>
      <c r="R328" s="23"/>
      <c r="S328" s="24"/>
    </row>
    <row r="329" spans="1:19">
      <c r="A329" s="5"/>
      <c r="B329" s="5"/>
      <c r="C329" s="1"/>
      <c r="D329" s="211"/>
      <c r="E329" s="211"/>
      <c r="F329" s="212"/>
      <c r="G329" s="212"/>
      <c r="L329" s="211"/>
      <c r="O329" s="22" t="s">
        <v>663</v>
      </c>
      <c r="P329" s="32" t="str">
        <f>C2</f>
        <v>(10 ) جاري</v>
      </c>
      <c r="Q329" s="22"/>
      <c r="R329" s="23"/>
      <c r="S329" s="24"/>
    </row>
    <row r="330" spans="1:19" ht="15.75">
      <c r="A330" s="5"/>
      <c r="B330" s="5"/>
      <c r="C330" s="1"/>
      <c r="D330" s="211"/>
      <c r="E330" s="211"/>
      <c r="F330" s="212"/>
      <c r="G330" s="212"/>
      <c r="L330" s="211"/>
      <c r="O330" s="33" t="s">
        <v>678</v>
      </c>
      <c r="P330" s="34">
        <f>C3</f>
        <v>39973</v>
      </c>
      <c r="Q330" s="25"/>
      <c r="R330" s="25"/>
      <c r="S330" s="24"/>
    </row>
    <row r="331" spans="1:19">
      <c r="A331" s="5"/>
      <c r="B331" s="5"/>
      <c r="C331" s="1"/>
      <c r="D331" s="211"/>
      <c r="E331" s="211"/>
      <c r="F331" s="212"/>
      <c r="G331" s="212"/>
      <c r="L331" s="211"/>
      <c r="O331" s="20"/>
      <c r="P331" s="27"/>
      <c r="Q331" s="35"/>
      <c r="R331" s="859" t="s">
        <v>462</v>
      </c>
      <c r="S331" s="859"/>
    </row>
    <row r="332" spans="1:19">
      <c r="A332" s="5"/>
      <c r="B332" s="5"/>
      <c r="C332" s="1"/>
      <c r="D332" s="211"/>
      <c r="E332" s="211"/>
      <c r="F332" s="212"/>
      <c r="G332" s="212"/>
      <c r="L332" s="211"/>
      <c r="O332" s="22"/>
      <c r="P332" s="22"/>
      <c r="Q332" s="22"/>
      <c r="R332" s="23"/>
      <c r="S332" s="24"/>
    </row>
    <row r="333" spans="1:19" ht="20.25">
      <c r="A333" s="5"/>
      <c r="B333" s="5"/>
      <c r="C333" s="1"/>
      <c r="D333" s="211"/>
      <c r="E333" s="211"/>
      <c r="F333" s="212"/>
      <c r="G333" s="212"/>
      <c r="L333" s="211"/>
      <c r="O333" s="846" t="s">
        <v>679</v>
      </c>
      <c r="P333" s="846"/>
      <c r="Q333" s="846"/>
      <c r="R333" s="846"/>
      <c r="S333" s="846"/>
    </row>
    <row r="334" spans="1:19" ht="13.5" thickBot="1">
      <c r="A334" s="5"/>
      <c r="B334" s="5"/>
      <c r="C334" s="1"/>
      <c r="D334" s="211"/>
      <c r="E334" s="211"/>
      <c r="F334" s="212"/>
      <c r="G334" s="212"/>
      <c r="L334" s="211"/>
      <c r="O334" s="36"/>
      <c r="P334" s="25"/>
      <c r="Q334" s="24"/>
      <c r="R334" s="24"/>
      <c r="S334" s="24"/>
    </row>
    <row r="335" spans="1:19" ht="20.100000000000001" customHeight="1" thickTop="1">
      <c r="A335" s="5"/>
      <c r="B335" s="5"/>
      <c r="C335" s="1"/>
      <c r="D335" s="211"/>
      <c r="E335" s="211"/>
      <c r="F335" s="212"/>
      <c r="G335" s="212"/>
      <c r="L335" s="211"/>
      <c r="O335" s="37" t="s">
        <v>247</v>
      </c>
      <c r="P335" s="38" t="s">
        <v>680</v>
      </c>
      <c r="Q335" s="39" t="s">
        <v>669</v>
      </c>
      <c r="R335" s="39" t="s">
        <v>681</v>
      </c>
      <c r="S335" s="40" t="s">
        <v>244</v>
      </c>
    </row>
    <row r="336" spans="1:19" ht="23.25" customHeight="1">
      <c r="A336" s="5"/>
      <c r="B336" s="5"/>
      <c r="C336" s="1"/>
      <c r="D336" s="211"/>
      <c r="E336" s="211"/>
      <c r="F336" s="212"/>
      <c r="G336" s="212"/>
      <c r="L336" s="211"/>
      <c r="O336" s="41">
        <v>1</v>
      </c>
      <c r="P336" s="42" t="s">
        <v>682</v>
      </c>
      <c r="Q336" s="43">
        <v>1159792.1580000001</v>
      </c>
      <c r="R336" s="43">
        <f>S336-Q336</f>
        <v>97359.758999999845</v>
      </c>
      <c r="S336" s="44">
        <f>M89</f>
        <v>1257151.9169999999</v>
      </c>
    </row>
    <row r="337" spans="1:19" ht="23.25" customHeight="1">
      <c r="A337" s="5"/>
      <c r="B337" s="5"/>
      <c r="C337" s="1"/>
      <c r="D337" s="211"/>
      <c r="E337" s="211"/>
      <c r="F337" s="212"/>
      <c r="G337" s="212"/>
      <c r="L337" s="211"/>
      <c r="O337" s="41">
        <v>2</v>
      </c>
      <c r="P337" s="42" t="s">
        <v>843</v>
      </c>
      <c r="Q337" s="43">
        <v>71700.131000000008</v>
      </c>
      <c r="R337" s="43">
        <f>S337-Q337</f>
        <v>33810</v>
      </c>
      <c r="S337" s="44">
        <f>M127</f>
        <v>105510.13100000001</v>
      </c>
    </row>
    <row r="338" spans="1:19" ht="20.100000000000001" customHeight="1">
      <c r="A338" s="5"/>
      <c r="B338" s="5"/>
      <c r="C338" s="1"/>
      <c r="D338" s="211"/>
      <c r="E338" s="211"/>
      <c r="F338" s="212"/>
      <c r="G338" s="212"/>
      <c r="L338" s="211"/>
      <c r="O338" s="41">
        <v>3</v>
      </c>
      <c r="P338" s="42" t="s">
        <v>683</v>
      </c>
      <c r="Q338" s="43">
        <v>328358.06</v>
      </c>
      <c r="R338" s="43">
        <f>S338-Q338</f>
        <v>0</v>
      </c>
      <c r="S338" s="44">
        <f>M201</f>
        <v>328358.06</v>
      </c>
    </row>
    <row r="339" spans="1:19" ht="20.100000000000001" customHeight="1">
      <c r="A339" s="5"/>
      <c r="B339" s="5"/>
      <c r="C339" s="1"/>
      <c r="D339" s="211"/>
      <c r="E339" s="211"/>
      <c r="F339" s="212"/>
      <c r="G339" s="212"/>
      <c r="L339" s="211"/>
      <c r="O339" s="41">
        <v>4</v>
      </c>
      <c r="P339" s="42" t="s">
        <v>684</v>
      </c>
      <c r="Q339" s="43">
        <v>383329.2</v>
      </c>
      <c r="R339" s="43">
        <f>S339-Q339</f>
        <v>-2124</v>
      </c>
      <c r="S339" s="44">
        <f>M307</f>
        <v>381205.2</v>
      </c>
    </row>
    <row r="340" spans="1:19" ht="20.100000000000001" customHeight="1">
      <c r="A340" s="5"/>
      <c r="B340" s="5"/>
      <c r="C340" s="1"/>
      <c r="D340" s="211"/>
      <c r="E340" s="211"/>
      <c r="F340" s="212"/>
      <c r="G340" s="212"/>
      <c r="L340" s="211"/>
      <c r="O340" s="41"/>
      <c r="P340" s="42"/>
      <c r="Q340" s="43"/>
      <c r="R340" s="43"/>
      <c r="S340" s="44"/>
    </row>
    <row r="341" spans="1:19" ht="20.100000000000001" customHeight="1">
      <c r="A341" s="5"/>
      <c r="B341" s="5"/>
      <c r="C341" s="1"/>
      <c r="D341" s="211"/>
      <c r="E341" s="211"/>
      <c r="F341" s="212"/>
      <c r="G341" s="212"/>
      <c r="L341" s="211"/>
      <c r="O341" s="41"/>
      <c r="P341" s="42"/>
      <c r="Q341" s="43"/>
      <c r="R341" s="43"/>
      <c r="S341" s="44"/>
    </row>
    <row r="342" spans="1:19" ht="26.25" customHeight="1" thickBot="1">
      <c r="A342" s="5"/>
      <c r="B342" s="5"/>
      <c r="C342" s="1"/>
      <c r="D342" s="211"/>
      <c r="E342" s="211"/>
      <c r="F342" s="212"/>
      <c r="G342" s="212"/>
      <c r="L342" s="211"/>
      <c r="O342" s="844" t="s">
        <v>687</v>
      </c>
      <c r="P342" s="845"/>
      <c r="Q342" s="285">
        <f>SUM(Q336:Q341)</f>
        <v>1943179.5490000001</v>
      </c>
      <c r="R342" s="285">
        <f>SUM(R336:R341)</f>
        <v>129045.75899999985</v>
      </c>
      <c r="S342" s="286">
        <f>SUM(S336:S341)</f>
        <v>2072225.308</v>
      </c>
    </row>
    <row r="343" spans="1:19" ht="13.5" thickTop="1">
      <c r="A343" s="5"/>
      <c r="B343" s="5"/>
      <c r="C343" s="1"/>
      <c r="D343" s="211"/>
      <c r="E343" s="211"/>
      <c r="F343" s="212"/>
      <c r="G343" s="212"/>
      <c r="L343" s="211"/>
      <c r="O343" s="36"/>
      <c r="P343" s="25"/>
      <c r="Q343" s="24"/>
      <c r="R343" s="24"/>
      <c r="S343" s="24"/>
    </row>
    <row r="344" spans="1:19">
      <c r="A344" s="5"/>
      <c r="B344" s="5"/>
      <c r="C344" s="1"/>
      <c r="D344" s="211"/>
      <c r="E344" s="211"/>
      <c r="F344" s="212"/>
      <c r="G344" s="212"/>
      <c r="L344" s="211"/>
      <c r="O344" s="36"/>
      <c r="P344" s="25"/>
      <c r="Q344" s="24"/>
      <c r="R344" s="24"/>
      <c r="S344" s="24"/>
    </row>
    <row r="345" spans="1:19" ht="15.75">
      <c r="A345" s="5"/>
      <c r="B345" s="5"/>
      <c r="C345" s="1"/>
      <c r="D345" s="211"/>
      <c r="E345" s="211"/>
      <c r="F345" s="212"/>
      <c r="G345" s="212"/>
      <c r="L345" s="211"/>
      <c r="O345" s="36"/>
      <c r="P345" s="293"/>
      <c r="Q345" s="295"/>
      <c r="R345" s="24"/>
      <c r="S345" s="295"/>
    </row>
    <row r="346" spans="1:19" ht="15.75">
      <c r="A346" s="5"/>
      <c r="B346" s="5"/>
      <c r="C346" s="1"/>
      <c r="D346" s="211"/>
      <c r="E346" s="211"/>
      <c r="F346" s="212"/>
      <c r="G346" s="212"/>
      <c r="L346" s="211"/>
      <c r="O346" s="36"/>
      <c r="P346" s="294"/>
      <c r="Q346" s="24"/>
      <c r="R346" s="24"/>
      <c r="S346" s="295"/>
    </row>
    <row r="347" spans="1:19" ht="15.75">
      <c r="A347" s="5"/>
      <c r="B347" s="5"/>
      <c r="C347" s="1"/>
      <c r="D347" s="211"/>
      <c r="E347" s="211"/>
      <c r="F347" s="212"/>
      <c r="G347" s="212"/>
      <c r="L347" s="211"/>
      <c r="O347" s="36"/>
      <c r="P347" s="294"/>
      <c r="Q347" s="24"/>
      <c r="R347" s="24"/>
      <c r="S347" s="47"/>
    </row>
    <row r="348" spans="1:19" ht="15.75">
      <c r="A348" s="5"/>
      <c r="B348" s="5"/>
      <c r="C348" s="1"/>
      <c r="D348" s="211"/>
      <c r="E348" s="211"/>
      <c r="F348" s="212"/>
      <c r="G348" s="212"/>
      <c r="L348" s="211"/>
      <c r="O348" s="36"/>
      <c r="P348" s="294"/>
      <c r="Q348" s="24"/>
      <c r="R348" s="24"/>
      <c r="S348" s="47"/>
    </row>
    <row r="349" spans="1:19" ht="15.75">
      <c r="A349" s="5"/>
      <c r="B349" s="5"/>
      <c r="C349" s="1"/>
      <c r="D349" s="211"/>
      <c r="E349" s="211"/>
      <c r="F349" s="212"/>
      <c r="G349" s="212"/>
      <c r="L349" s="211"/>
      <c r="O349" s="36"/>
      <c r="P349" s="294"/>
      <c r="Q349" s="24"/>
      <c r="R349" s="24"/>
      <c r="S349" s="47"/>
    </row>
    <row r="350" spans="1:19" ht="15.75">
      <c r="A350" s="5"/>
      <c r="B350" s="5"/>
      <c r="C350" s="1"/>
      <c r="D350" s="211"/>
      <c r="E350" s="211"/>
      <c r="F350" s="212"/>
      <c r="G350" s="212"/>
      <c r="L350" s="211"/>
      <c r="P350" s="294"/>
      <c r="Q350" s="24"/>
      <c r="R350" s="24"/>
      <c r="S350" s="47"/>
    </row>
    <row r="351" spans="1:19" ht="15.75">
      <c r="A351" s="5"/>
      <c r="B351" s="5"/>
      <c r="C351" s="1"/>
      <c r="D351" s="211"/>
      <c r="E351" s="211"/>
      <c r="F351" s="212"/>
      <c r="G351" s="212"/>
      <c r="L351" s="211"/>
      <c r="P351" s="294"/>
      <c r="Q351" s="24"/>
      <c r="R351" s="24"/>
      <c r="S351" s="47"/>
    </row>
    <row r="352" spans="1:19" ht="15.75">
      <c r="A352" s="5"/>
      <c r="B352" s="5"/>
      <c r="C352" s="1"/>
      <c r="D352" s="211"/>
      <c r="E352" s="211"/>
      <c r="F352" s="212"/>
      <c r="G352" s="212"/>
      <c r="L352" s="211"/>
      <c r="P352" s="294"/>
      <c r="Q352" s="24"/>
      <c r="R352" s="24"/>
      <c r="S352" s="24"/>
    </row>
    <row r="353" spans="1:12">
      <c r="A353" s="5"/>
      <c r="B353" s="5"/>
      <c r="C353" s="1"/>
      <c r="D353" s="211"/>
      <c r="E353" s="211"/>
      <c r="F353" s="212"/>
      <c r="G353" s="212"/>
      <c r="L353" s="211"/>
    </row>
    <row r="354" spans="1:12">
      <c r="A354" s="5"/>
      <c r="B354" s="5"/>
      <c r="C354" s="1"/>
      <c r="D354" s="211"/>
      <c r="E354" s="211"/>
      <c r="F354" s="212"/>
      <c r="G354" s="212"/>
      <c r="L354" s="211"/>
    </row>
    <row r="355" spans="1:12">
      <c r="A355" s="5"/>
      <c r="B355" s="5"/>
      <c r="C355" s="1"/>
      <c r="D355" s="211"/>
      <c r="E355" s="211"/>
      <c r="F355" s="212"/>
      <c r="G355" s="212"/>
      <c r="L355" s="211"/>
    </row>
    <row r="356" spans="1:12">
      <c r="A356" s="5"/>
      <c r="B356" s="5"/>
      <c r="C356" s="1"/>
      <c r="D356" s="211"/>
      <c r="E356" s="211"/>
      <c r="F356" s="212"/>
      <c r="G356" s="212"/>
      <c r="L356" s="211"/>
    </row>
    <row r="357" spans="1:12">
      <c r="A357" s="5"/>
      <c r="B357" s="5"/>
      <c r="C357" s="1"/>
      <c r="D357" s="211"/>
      <c r="E357" s="211"/>
      <c r="F357" s="212"/>
      <c r="G357" s="212"/>
      <c r="L357" s="211"/>
    </row>
    <row r="358" spans="1:12">
      <c r="A358" s="5"/>
      <c r="B358" s="5"/>
      <c r="C358" s="1"/>
      <c r="D358" s="211"/>
      <c r="E358" s="211"/>
      <c r="F358" s="212"/>
      <c r="G358" s="212"/>
      <c r="L358" s="211"/>
    </row>
    <row r="359" spans="1:12">
      <c r="A359" s="5"/>
      <c r="B359" s="5"/>
      <c r="C359" s="1"/>
      <c r="D359" s="211"/>
      <c r="E359" s="211"/>
      <c r="F359" s="212"/>
      <c r="G359" s="212"/>
      <c r="L359" s="211"/>
    </row>
    <row r="360" spans="1:12">
      <c r="A360" s="5"/>
      <c r="B360" s="5"/>
      <c r="C360" s="1"/>
      <c r="D360" s="211"/>
      <c r="E360" s="211"/>
      <c r="F360" s="212"/>
      <c r="G360" s="212"/>
      <c r="L360" s="211"/>
    </row>
    <row r="361" spans="1:12">
      <c r="A361" s="5"/>
      <c r="B361" s="5"/>
      <c r="C361" s="1"/>
      <c r="D361" s="211"/>
      <c r="E361" s="211"/>
      <c r="F361" s="212"/>
      <c r="G361" s="212"/>
      <c r="L361" s="211"/>
    </row>
    <row r="362" spans="1:12">
      <c r="A362" s="5"/>
      <c r="B362" s="5"/>
      <c r="C362" s="1"/>
      <c r="D362" s="211"/>
      <c r="E362" s="211"/>
      <c r="F362" s="212"/>
      <c r="G362" s="212"/>
      <c r="L362" s="211"/>
    </row>
    <row r="363" spans="1:12">
      <c r="A363" s="5"/>
      <c r="B363" s="5"/>
      <c r="C363" s="1"/>
      <c r="D363" s="211"/>
      <c r="E363" s="211"/>
      <c r="F363" s="212"/>
      <c r="G363" s="212"/>
      <c r="L363" s="211"/>
    </row>
    <row r="364" spans="1:12">
      <c r="A364" s="5"/>
      <c r="B364" s="5"/>
      <c r="C364" s="1"/>
      <c r="D364" s="211"/>
      <c r="E364" s="211"/>
      <c r="F364" s="212"/>
      <c r="G364" s="212"/>
      <c r="L364" s="211"/>
    </row>
    <row r="365" spans="1:12">
      <c r="A365" s="5"/>
      <c r="B365" s="5"/>
      <c r="C365" s="1"/>
      <c r="D365" s="211"/>
      <c r="E365" s="211"/>
      <c r="F365" s="212"/>
      <c r="G365" s="212"/>
      <c r="L365" s="211"/>
    </row>
    <row r="366" spans="1:12">
      <c r="A366" s="5"/>
      <c r="B366" s="5"/>
      <c r="C366" s="1"/>
      <c r="D366" s="211"/>
      <c r="E366" s="211"/>
      <c r="F366" s="212"/>
      <c r="G366" s="212"/>
      <c r="L366" s="211"/>
    </row>
    <row r="367" spans="1:12">
      <c r="A367" s="5"/>
      <c r="B367" s="5"/>
      <c r="C367" s="1"/>
      <c r="D367" s="211"/>
      <c r="E367" s="211"/>
      <c r="F367" s="212"/>
      <c r="G367" s="212"/>
      <c r="L367" s="211"/>
    </row>
    <row r="368" spans="1:12">
      <c r="A368" s="5"/>
      <c r="B368" s="5"/>
      <c r="C368" s="1"/>
      <c r="D368" s="211"/>
      <c r="E368" s="211"/>
      <c r="F368" s="212"/>
      <c r="G368" s="212"/>
      <c r="L368" s="211"/>
    </row>
    <row r="369" spans="1:12">
      <c r="A369" s="5"/>
      <c r="B369" s="5"/>
      <c r="C369" s="1"/>
      <c r="D369" s="211"/>
      <c r="E369" s="211"/>
      <c r="F369" s="212"/>
      <c r="G369" s="212"/>
      <c r="L369" s="211"/>
    </row>
    <row r="370" spans="1:12">
      <c r="A370" s="5"/>
      <c r="B370" s="5"/>
      <c r="C370" s="1"/>
      <c r="D370" s="211"/>
      <c r="E370" s="211"/>
      <c r="F370" s="212"/>
      <c r="G370" s="212"/>
      <c r="L370" s="211"/>
    </row>
    <row r="371" spans="1:12">
      <c r="A371" s="5"/>
      <c r="B371" s="5"/>
      <c r="C371" s="1"/>
      <c r="D371" s="211"/>
      <c r="E371" s="211"/>
      <c r="F371" s="212"/>
      <c r="G371" s="212"/>
      <c r="L371" s="211"/>
    </row>
    <row r="372" spans="1:12">
      <c r="A372" s="5"/>
      <c r="B372" s="5"/>
      <c r="C372" s="1"/>
      <c r="D372" s="211"/>
      <c r="E372" s="211"/>
      <c r="F372" s="212"/>
      <c r="G372" s="212"/>
      <c r="L372" s="211"/>
    </row>
    <row r="373" spans="1:12">
      <c r="A373" s="5"/>
      <c r="B373" s="5"/>
      <c r="C373" s="1"/>
      <c r="D373" s="211"/>
      <c r="E373" s="211"/>
      <c r="F373" s="212"/>
      <c r="G373" s="212"/>
      <c r="L373" s="211"/>
    </row>
    <row r="374" spans="1:12">
      <c r="A374" s="5"/>
      <c r="B374" s="5"/>
      <c r="C374" s="1"/>
      <c r="D374" s="211"/>
      <c r="E374" s="211"/>
      <c r="F374" s="212"/>
      <c r="G374" s="212"/>
      <c r="L374" s="211"/>
    </row>
    <row r="375" spans="1:12">
      <c r="A375" s="5"/>
      <c r="B375" s="5"/>
      <c r="C375" s="1"/>
      <c r="D375" s="211"/>
      <c r="E375" s="211"/>
      <c r="F375" s="212"/>
      <c r="G375" s="212"/>
      <c r="L375" s="211"/>
    </row>
    <row r="376" spans="1:12">
      <c r="A376" s="5"/>
      <c r="B376" s="5"/>
      <c r="C376" s="1"/>
      <c r="D376" s="211"/>
      <c r="E376" s="211"/>
      <c r="F376" s="212"/>
      <c r="G376" s="212"/>
      <c r="L376" s="211"/>
    </row>
    <row r="377" spans="1:12">
      <c r="A377" s="5"/>
      <c r="B377" s="5"/>
      <c r="C377" s="1"/>
      <c r="D377" s="211"/>
      <c r="E377" s="211"/>
      <c r="F377" s="212"/>
      <c r="G377" s="212"/>
      <c r="L377" s="211"/>
    </row>
    <row r="378" spans="1:12">
      <c r="A378" s="5"/>
      <c r="B378" s="5"/>
      <c r="C378" s="1"/>
      <c r="D378" s="211"/>
      <c r="E378" s="211"/>
      <c r="F378" s="212"/>
      <c r="G378" s="212"/>
      <c r="L378" s="211"/>
    </row>
    <row r="379" spans="1:12">
      <c r="A379" s="5"/>
      <c r="B379" s="5"/>
      <c r="C379" s="1"/>
      <c r="D379" s="211"/>
      <c r="E379" s="211"/>
      <c r="F379" s="212"/>
      <c r="G379" s="212"/>
      <c r="L379" s="211"/>
    </row>
    <row r="380" spans="1:12">
      <c r="A380" s="5"/>
      <c r="B380" s="5"/>
      <c r="C380" s="1"/>
      <c r="D380" s="211"/>
      <c r="E380" s="211"/>
      <c r="F380" s="212"/>
      <c r="G380" s="212"/>
      <c r="L380" s="211"/>
    </row>
    <row r="381" spans="1:12">
      <c r="A381" s="5"/>
      <c r="B381" s="5"/>
      <c r="C381" s="1"/>
      <c r="D381" s="211"/>
      <c r="E381" s="211"/>
      <c r="F381" s="212"/>
      <c r="G381" s="212"/>
      <c r="L381" s="211"/>
    </row>
    <row r="382" spans="1:12">
      <c r="A382" s="5"/>
      <c r="B382" s="5"/>
      <c r="C382" s="1"/>
      <c r="D382" s="211"/>
      <c r="E382" s="211"/>
      <c r="F382" s="212"/>
      <c r="G382" s="212"/>
      <c r="L382" s="211"/>
    </row>
    <row r="383" spans="1:12">
      <c r="A383" s="5"/>
      <c r="B383" s="5"/>
      <c r="D383" s="211"/>
      <c r="E383" s="211"/>
      <c r="F383" s="212"/>
      <c r="G383" s="212"/>
      <c r="L383" s="211"/>
    </row>
    <row r="384" spans="1:12">
      <c r="A384" s="5"/>
      <c r="B384" s="5"/>
      <c r="D384" s="211"/>
      <c r="E384" s="211"/>
      <c r="F384" s="212"/>
      <c r="G384" s="212"/>
      <c r="L384" s="211"/>
    </row>
    <row r="385" spans="1:12">
      <c r="A385" s="5"/>
      <c r="B385" s="5"/>
      <c r="D385" s="211"/>
      <c r="E385" s="211"/>
      <c r="F385" s="212"/>
      <c r="G385" s="212"/>
      <c r="L385" s="211"/>
    </row>
    <row r="386" spans="1:12">
      <c r="A386" s="5"/>
      <c r="B386" s="5"/>
      <c r="D386" s="211"/>
      <c r="E386" s="211"/>
      <c r="F386" s="212"/>
      <c r="G386" s="212"/>
      <c r="L386" s="211"/>
    </row>
    <row r="387" spans="1:12">
      <c r="A387" s="5"/>
      <c r="B387" s="5"/>
      <c r="D387" s="211"/>
      <c r="E387" s="211"/>
      <c r="F387" s="212"/>
      <c r="G387" s="212"/>
      <c r="L387" s="211"/>
    </row>
    <row r="388" spans="1:12">
      <c r="A388" s="5"/>
      <c r="B388" s="5"/>
      <c r="D388" s="211"/>
      <c r="E388" s="211"/>
      <c r="F388" s="212"/>
      <c r="G388" s="212"/>
      <c r="L388" s="211"/>
    </row>
    <row r="389" spans="1:12">
      <c r="A389" s="5"/>
      <c r="B389" s="5"/>
      <c r="D389" s="211"/>
      <c r="E389" s="211"/>
      <c r="F389" s="212"/>
      <c r="G389" s="212"/>
      <c r="L389" s="211"/>
    </row>
    <row r="390" spans="1:12">
      <c r="A390" s="5"/>
      <c r="B390" s="5"/>
      <c r="D390" s="211"/>
      <c r="E390" s="211"/>
      <c r="F390" s="212"/>
      <c r="G390" s="212"/>
      <c r="L390" s="211"/>
    </row>
    <row r="391" spans="1:12">
      <c r="A391" s="5"/>
      <c r="B391" s="5"/>
      <c r="D391" s="211"/>
      <c r="E391" s="211"/>
      <c r="F391" s="212"/>
      <c r="G391" s="212"/>
      <c r="L391" s="211"/>
    </row>
    <row r="392" spans="1:12">
      <c r="A392" s="5"/>
      <c r="B392" s="5"/>
      <c r="D392" s="211"/>
      <c r="E392" s="211"/>
      <c r="F392" s="212"/>
      <c r="G392" s="212"/>
      <c r="L392" s="211"/>
    </row>
    <row r="393" spans="1:12">
      <c r="A393" s="5"/>
      <c r="B393" s="5"/>
      <c r="D393" s="211"/>
      <c r="E393" s="211"/>
      <c r="F393" s="212"/>
      <c r="G393" s="212"/>
      <c r="L393" s="211"/>
    </row>
    <row r="394" spans="1:12">
      <c r="A394" s="5"/>
      <c r="B394" s="5"/>
      <c r="D394" s="211"/>
      <c r="E394" s="211"/>
      <c r="F394" s="212"/>
      <c r="G394" s="212"/>
      <c r="L394" s="211"/>
    </row>
    <row r="395" spans="1:12">
      <c r="A395" s="4"/>
      <c r="B395" s="4"/>
      <c r="D395" s="211"/>
      <c r="E395" s="211"/>
      <c r="F395" s="212"/>
      <c r="G395" s="212"/>
      <c r="L395" s="211"/>
    </row>
    <row r="396" spans="1:12">
      <c r="A396" s="4"/>
      <c r="B396" s="4"/>
      <c r="D396" s="211"/>
      <c r="E396" s="211"/>
      <c r="F396" s="212"/>
      <c r="G396" s="212"/>
      <c r="L396" s="211"/>
    </row>
    <row r="397" spans="1:12">
      <c r="A397" s="4"/>
      <c r="B397" s="4"/>
      <c r="D397" s="211"/>
      <c r="E397" s="211"/>
      <c r="F397" s="212"/>
      <c r="G397" s="212"/>
      <c r="L397" s="211"/>
    </row>
    <row r="398" spans="1:12">
      <c r="A398" s="4"/>
      <c r="B398" s="4"/>
      <c r="D398" s="211"/>
      <c r="E398" s="211"/>
      <c r="F398" s="212"/>
      <c r="G398" s="212"/>
      <c r="L398" s="211"/>
    </row>
    <row r="399" spans="1:12">
      <c r="A399" s="4"/>
      <c r="B399" s="4"/>
      <c r="D399" s="211"/>
      <c r="E399" s="211"/>
      <c r="F399" s="212"/>
      <c r="G399" s="212"/>
      <c r="L399" s="211"/>
    </row>
    <row r="400" spans="1:12">
      <c r="A400" s="4"/>
      <c r="B400" s="4"/>
      <c r="D400" s="211"/>
      <c r="E400" s="211"/>
      <c r="F400" s="212"/>
      <c r="G400" s="212"/>
      <c r="L400" s="211"/>
    </row>
    <row r="401" spans="1:12">
      <c r="A401" s="4"/>
      <c r="B401" s="4"/>
      <c r="D401" s="211"/>
      <c r="E401" s="211"/>
      <c r="F401" s="212"/>
      <c r="G401" s="212"/>
      <c r="L401" s="211"/>
    </row>
    <row r="402" spans="1:12">
      <c r="A402" s="4"/>
      <c r="B402" s="4"/>
      <c r="D402" s="211"/>
      <c r="E402" s="211"/>
      <c r="F402" s="212"/>
      <c r="G402" s="212"/>
      <c r="L402" s="211"/>
    </row>
    <row r="403" spans="1:12">
      <c r="A403" s="4"/>
      <c r="B403" s="4"/>
      <c r="D403" s="211"/>
      <c r="E403" s="211"/>
      <c r="F403" s="212"/>
      <c r="G403" s="212"/>
      <c r="L403" s="211"/>
    </row>
    <row r="404" spans="1:12">
      <c r="A404" s="4"/>
      <c r="B404" s="4"/>
      <c r="D404" s="211"/>
      <c r="E404" s="211"/>
      <c r="F404" s="212"/>
      <c r="G404" s="212"/>
      <c r="L404" s="211"/>
    </row>
    <row r="405" spans="1:12">
      <c r="A405" s="4"/>
      <c r="B405" s="4"/>
      <c r="D405" s="211"/>
      <c r="E405" s="211"/>
      <c r="F405" s="212"/>
      <c r="G405" s="212"/>
      <c r="L405" s="211"/>
    </row>
    <row r="406" spans="1:12">
      <c r="A406" s="4"/>
      <c r="B406" s="4"/>
      <c r="D406" s="211"/>
      <c r="E406" s="211"/>
      <c r="F406" s="212"/>
      <c r="G406" s="212"/>
      <c r="L406" s="211"/>
    </row>
    <row r="407" spans="1:12">
      <c r="A407" s="4"/>
      <c r="B407" s="4"/>
      <c r="D407" s="211"/>
      <c r="E407" s="211"/>
      <c r="F407" s="212"/>
      <c r="G407" s="212"/>
      <c r="L407" s="211"/>
    </row>
    <row r="408" spans="1:12">
      <c r="A408" s="4"/>
      <c r="B408" s="4"/>
      <c r="D408" s="211"/>
      <c r="E408" s="211"/>
      <c r="F408" s="212"/>
      <c r="G408" s="212"/>
      <c r="L408" s="211"/>
    </row>
    <row r="409" spans="1:12">
      <c r="A409" s="4"/>
      <c r="B409" s="4"/>
      <c r="D409" s="211"/>
      <c r="E409" s="211"/>
      <c r="F409" s="212"/>
      <c r="G409" s="212"/>
      <c r="L409" s="211"/>
    </row>
    <row r="410" spans="1:12">
      <c r="A410" s="4"/>
      <c r="B410" s="4"/>
      <c r="D410" s="211"/>
      <c r="E410" s="211"/>
      <c r="F410" s="212"/>
      <c r="G410" s="212"/>
      <c r="L410" s="211"/>
    </row>
    <row r="411" spans="1:12">
      <c r="A411" s="4"/>
      <c r="B411" s="4"/>
      <c r="D411" s="211"/>
      <c r="E411" s="211"/>
      <c r="F411" s="212"/>
      <c r="G411" s="212"/>
      <c r="L411" s="211"/>
    </row>
    <row r="412" spans="1:12">
      <c r="A412" s="4"/>
      <c r="B412" s="4"/>
      <c r="D412" s="211"/>
      <c r="E412" s="211"/>
      <c r="F412" s="212"/>
      <c r="G412" s="212"/>
      <c r="L412" s="211"/>
    </row>
    <row r="413" spans="1:12">
      <c r="A413" s="4"/>
      <c r="B413" s="4"/>
      <c r="D413" s="211"/>
      <c r="E413" s="211"/>
      <c r="F413" s="212"/>
      <c r="G413" s="212"/>
      <c r="L413" s="211"/>
    </row>
    <row r="414" spans="1:12">
      <c r="A414" s="4"/>
      <c r="B414" s="4"/>
      <c r="D414" s="211"/>
      <c r="E414" s="211"/>
      <c r="F414" s="212"/>
      <c r="G414" s="212"/>
      <c r="L414" s="211"/>
    </row>
    <row r="415" spans="1:12">
      <c r="A415" s="4"/>
      <c r="B415" s="4"/>
      <c r="D415" s="211"/>
      <c r="E415" s="211"/>
      <c r="F415" s="212"/>
      <c r="G415" s="212"/>
      <c r="L415" s="211"/>
    </row>
    <row r="416" spans="1:12">
      <c r="A416" s="4"/>
      <c r="B416" s="4"/>
      <c r="D416" s="211"/>
      <c r="E416" s="211"/>
      <c r="F416" s="212"/>
      <c r="G416" s="212"/>
      <c r="L416" s="211"/>
    </row>
    <row r="417" spans="1:12">
      <c r="A417" s="4"/>
      <c r="B417" s="4"/>
      <c r="D417" s="211"/>
      <c r="E417" s="211"/>
      <c r="F417" s="212"/>
      <c r="G417" s="212"/>
      <c r="L417" s="211"/>
    </row>
    <row r="418" spans="1:12">
      <c r="A418" s="4"/>
      <c r="B418" s="4"/>
      <c r="D418" s="211"/>
      <c r="E418" s="211"/>
      <c r="F418" s="212"/>
      <c r="G418" s="212"/>
      <c r="L418" s="211"/>
    </row>
    <row r="419" spans="1:12">
      <c r="A419" s="4"/>
      <c r="B419" s="4"/>
      <c r="D419" s="211"/>
      <c r="E419" s="211"/>
      <c r="F419" s="212"/>
      <c r="G419" s="212"/>
      <c r="L419" s="211"/>
    </row>
    <row r="420" spans="1:12">
      <c r="A420" s="4"/>
      <c r="B420" s="4"/>
      <c r="D420" s="211"/>
      <c r="E420" s="211"/>
      <c r="F420" s="212"/>
      <c r="G420" s="212"/>
      <c r="L420" s="211"/>
    </row>
    <row r="421" spans="1:12">
      <c r="A421" s="4"/>
      <c r="B421" s="4"/>
      <c r="D421" s="211"/>
      <c r="E421" s="211"/>
      <c r="F421" s="212"/>
      <c r="G421" s="212"/>
      <c r="L421" s="211"/>
    </row>
    <row r="422" spans="1:12">
      <c r="A422" s="4"/>
      <c r="B422" s="4"/>
      <c r="D422" s="211"/>
      <c r="E422" s="211"/>
      <c r="F422" s="212"/>
      <c r="G422" s="212"/>
      <c r="L422" s="211"/>
    </row>
    <row r="423" spans="1:12">
      <c r="A423" s="4"/>
      <c r="B423" s="4"/>
      <c r="D423" s="211"/>
      <c r="E423" s="211"/>
      <c r="F423" s="212"/>
      <c r="G423" s="212"/>
      <c r="L423" s="211"/>
    </row>
    <row r="424" spans="1:12">
      <c r="A424" s="4"/>
      <c r="B424" s="4"/>
      <c r="D424" s="211"/>
      <c r="E424" s="211"/>
      <c r="F424" s="212"/>
      <c r="G424" s="212"/>
      <c r="L424" s="211"/>
    </row>
    <row r="425" spans="1:12">
      <c r="A425" s="4"/>
      <c r="B425" s="4"/>
      <c r="D425" s="211"/>
      <c r="E425" s="211"/>
      <c r="F425" s="212"/>
      <c r="G425" s="212"/>
      <c r="L425" s="211"/>
    </row>
    <row r="426" spans="1:12">
      <c r="A426" s="4"/>
      <c r="B426" s="4"/>
      <c r="D426" s="211"/>
      <c r="E426" s="211"/>
      <c r="F426" s="212"/>
      <c r="G426" s="212"/>
      <c r="L426" s="211"/>
    </row>
    <row r="427" spans="1:12">
      <c r="A427" s="4"/>
      <c r="B427" s="4"/>
      <c r="D427" s="211"/>
      <c r="E427" s="211"/>
      <c r="F427" s="212"/>
      <c r="G427" s="212"/>
      <c r="L427" s="211"/>
    </row>
    <row r="428" spans="1:12">
      <c r="A428" s="4"/>
      <c r="B428" s="4"/>
      <c r="D428" s="211"/>
      <c r="E428" s="211"/>
      <c r="F428" s="212"/>
      <c r="G428" s="212"/>
      <c r="L428" s="211"/>
    </row>
    <row r="429" spans="1:12">
      <c r="A429" s="4"/>
      <c r="B429" s="4"/>
      <c r="D429" s="211"/>
      <c r="E429" s="211"/>
      <c r="F429" s="212"/>
      <c r="G429" s="212"/>
      <c r="L429" s="211"/>
    </row>
    <row r="430" spans="1:12">
      <c r="A430" s="4"/>
      <c r="B430" s="4"/>
      <c r="D430" s="211"/>
      <c r="E430" s="211"/>
      <c r="F430" s="212"/>
      <c r="G430" s="212"/>
      <c r="L430" s="211"/>
    </row>
    <row r="431" spans="1:12">
      <c r="A431" s="4"/>
      <c r="B431" s="4"/>
      <c r="D431" s="211"/>
      <c r="E431" s="211"/>
      <c r="F431" s="212"/>
      <c r="G431" s="212"/>
      <c r="L431" s="211"/>
    </row>
    <row r="432" spans="1:12">
      <c r="A432" s="4"/>
      <c r="B432" s="4"/>
      <c r="D432" s="211"/>
      <c r="E432" s="211"/>
      <c r="F432" s="212"/>
      <c r="G432" s="212"/>
      <c r="L432" s="211"/>
    </row>
    <row r="433" spans="1:12">
      <c r="A433" s="4"/>
      <c r="B433" s="4"/>
      <c r="D433" s="211"/>
      <c r="E433" s="211"/>
      <c r="F433" s="212"/>
      <c r="G433" s="212"/>
      <c r="L433" s="211"/>
    </row>
    <row r="434" spans="1:12">
      <c r="A434" s="4"/>
      <c r="B434" s="4"/>
      <c r="D434" s="211"/>
      <c r="E434" s="211"/>
      <c r="F434" s="212"/>
      <c r="G434" s="212"/>
      <c r="L434" s="211"/>
    </row>
    <row r="435" spans="1:12">
      <c r="A435" s="4"/>
      <c r="B435" s="4"/>
      <c r="D435" s="211"/>
      <c r="E435" s="211"/>
      <c r="F435" s="212"/>
      <c r="G435" s="212"/>
      <c r="L435" s="211"/>
    </row>
    <row r="436" spans="1:12">
      <c r="A436" s="4"/>
      <c r="B436" s="4"/>
      <c r="D436" s="211"/>
      <c r="E436" s="211"/>
      <c r="F436" s="212"/>
      <c r="G436" s="212"/>
      <c r="L436" s="211"/>
    </row>
    <row r="437" spans="1:12">
      <c r="A437" s="4"/>
      <c r="B437" s="4"/>
      <c r="D437" s="211"/>
      <c r="E437" s="211"/>
      <c r="F437" s="212"/>
      <c r="G437" s="212"/>
      <c r="L437" s="211"/>
    </row>
    <row r="438" spans="1:12">
      <c r="A438" s="4"/>
      <c r="B438" s="4"/>
      <c r="D438" s="211"/>
      <c r="E438" s="211"/>
      <c r="F438" s="212"/>
      <c r="G438" s="212"/>
      <c r="L438" s="211"/>
    </row>
    <row r="439" spans="1:12">
      <c r="A439" s="4"/>
      <c r="B439" s="4"/>
      <c r="D439" s="211"/>
      <c r="E439" s="211"/>
      <c r="F439" s="212"/>
      <c r="G439" s="212"/>
      <c r="L439" s="211"/>
    </row>
    <row r="440" spans="1:12">
      <c r="A440" s="4"/>
      <c r="B440" s="4"/>
      <c r="D440" s="211"/>
      <c r="E440" s="211"/>
      <c r="F440" s="212"/>
      <c r="G440" s="212"/>
      <c r="L440" s="211"/>
    </row>
    <row r="441" spans="1:12">
      <c r="A441" s="4"/>
      <c r="B441" s="4"/>
      <c r="D441" s="211"/>
      <c r="E441" s="211"/>
      <c r="F441" s="212"/>
      <c r="G441" s="212"/>
      <c r="L441" s="211"/>
    </row>
    <row r="442" spans="1:12">
      <c r="A442" s="4"/>
      <c r="B442" s="4"/>
      <c r="D442" s="211"/>
      <c r="E442" s="211"/>
      <c r="F442" s="212"/>
      <c r="G442" s="212"/>
      <c r="L442" s="211"/>
    </row>
    <row r="443" spans="1:12">
      <c r="A443" s="4"/>
      <c r="B443" s="4"/>
      <c r="D443" s="211"/>
      <c r="E443" s="211"/>
      <c r="F443" s="212"/>
      <c r="G443" s="212"/>
      <c r="L443" s="211"/>
    </row>
    <row r="444" spans="1:12">
      <c r="A444" s="4"/>
      <c r="B444" s="4"/>
      <c r="D444" s="211"/>
      <c r="E444" s="211"/>
      <c r="F444" s="212"/>
      <c r="G444" s="212"/>
      <c r="L444" s="211"/>
    </row>
    <row r="445" spans="1:12">
      <c r="A445" s="4"/>
      <c r="B445" s="4"/>
      <c r="D445" s="211"/>
      <c r="E445" s="211"/>
      <c r="F445" s="212"/>
      <c r="G445" s="212"/>
      <c r="L445" s="211"/>
    </row>
    <row r="446" spans="1:12">
      <c r="A446" s="4"/>
      <c r="B446" s="4"/>
      <c r="D446" s="211"/>
      <c r="E446" s="211"/>
      <c r="F446" s="212"/>
      <c r="G446" s="212"/>
      <c r="L446" s="211"/>
    </row>
    <row r="447" spans="1:12">
      <c r="A447" s="4"/>
      <c r="B447" s="4"/>
      <c r="D447" s="211"/>
      <c r="E447" s="211"/>
      <c r="F447" s="212"/>
      <c r="G447" s="212"/>
      <c r="L447" s="211"/>
    </row>
    <row r="448" spans="1:12">
      <c r="A448" s="4"/>
      <c r="B448" s="4"/>
      <c r="D448" s="211"/>
      <c r="E448" s="211"/>
      <c r="F448" s="212"/>
      <c r="G448" s="212"/>
      <c r="L448" s="211"/>
    </row>
    <row r="449" spans="1:12">
      <c r="A449" s="4"/>
      <c r="B449" s="4"/>
      <c r="D449" s="211"/>
      <c r="E449" s="211"/>
      <c r="F449" s="212"/>
      <c r="G449" s="212"/>
      <c r="L449" s="211"/>
    </row>
    <row r="450" spans="1:12">
      <c r="A450" s="4"/>
      <c r="B450" s="4"/>
      <c r="D450" s="211"/>
      <c r="E450" s="211"/>
      <c r="F450" s="212"/>
      <c r="G450" s="212"/>
      <c r="L450" s="211"/>
    </row>
    <row r="451" spans="1:12">
      <c r="A451" s="4"/>
      <c r="B451" s="4"/>
      <c r="D451" s="211"/>
      <c r="E451" s="211"/>
      <c r="F451" s="212"/>
      <c r="G451" s="212"/>
      <c r="L451" s="211"/>
    </row>
    <row r="452" spans="1:12">
      <c r="A452" s="4"/>
      <c r="B452" s="4"/>
      <c r="D452" s="211"/>
      <c r="E452" s="211"/>
      <c r="F452" s="212"/>
      <c r="G452" s="212"/>
      <c r="L452" s="211"/>
    </row>
    <row r="453" spans="1:12">
      <c r="A453" s="4"/>
      <c r="B453" s="4"/>
      <c r="D453" s="211"/>
      <c r="E453" s="211"/>
      <c r="F453" s="212"/>
      <c r="G453" s="212"/>
      <c r="L453" s="211"/>
    </row>
    <row r="454" spans="1:12">
      <c r="A454" s="4"/>
      <c r="B454" s="4"/>
      <c r="D454" s="211"/>
      <c r="E454" s="211"/>
      <c r="F454" s="212"/>
      <c r="G454" s="212"/>
      <c r="L454" s="211"/>
    </row>
    <row r="455" spans="1:12">
      <c r="A455" s="4"/>
      <c r="B455" s="4"/>
      <c r="D455" s="211"/>
      <c r="E455" s="211"/>
      <c r="F455" s="212"/>
      <c r="G455" s="212"/>
      <c r="L455" s="211"/>
    </row>
    <row r="456" spans="1:12">
      <c r="A456" s="4"/>
      <c r="B456" s="4"/>
      <c r="D456" s="211"/>
      <c r="E456" s="211"/>
      <c r="F456" s="212"/>
      <c r="G456" s="212"/>
      <c r="L456" s="211"/>
    </row>
    <row r="457" spans="1:12">
      <c r="A457" s="4"/>
      <c r="B457" s="4"/>
      <c r="D457" s="211"/>
      <c r="E457" s="211"/>
      <c r="F457" s="212"/>
      <c r="G457" s="212"/>
      <c r="L457" s="211"/>
    </row>
    <row r="458" spans="1:12">
      <c r="A458" s="4"/>
      <c r="B458" s="4"/>
      <c r="D458" s="211"/>
      <c r="E458" s="211"/>
      <c r="F458" s="212"/>
      <c r="G458" s="212"/>
      <c r="L458" s="211"/>
    </row>
    <row r="459" spans="1:12">
      <c r="D459" s="211"/>
      <c r="E459" s="211"/>
      <c r="F459" s="212"/>
      <c r="G459" s="212"/>
      <c r="L459" s="211"/>
    </row>
    <row r="460" spans="1:12">
      <c r="D460" s="211"/>
      <c r="E460" s="211"/>
      <c r="F460" s="212"/>
      <c r="G460" s="212"/>
      <c r="L460" s="211"/>
    </row>
    <row r="461" spans="1:12">
      <c r="D461" s="211"/>
      <c r="E461" s="211"/>
      <c r="F461" s="212"/>
      <c r="G461" s="212"/>
      <c r="L461" s="211"/>
    </row>
    <row r="462" spans="1:12">
      <c r="D462" s="211"/>
      <c r="E462" s="211"/>
      <c r="F462" s="212"/>
      <c r="G462" s="212"/>
      <c r="L462" s="211"/>
    </row>
    <row r="463" spans="1:12">
      <c r="D463" s="211"/>
      <c r="E463" s="211"/>
      <c r="F463" s="212"/>
      <c r="G463" s="212"/>
      <c r="L463" s="211"/>
    </row>
    <row r="464" spans="1:12">
      <c r="D464" s="211"/>
      <c r="E464" s="211"/>
      <c r="F464" s="212"/>
      <c r="G464" s="212"/>
      <c r="L464" s="211"/>
    </row>
    <row r="465" spans="4:12">
      <c r="D465" s="211"/>
      <c r="E465" s="211"/>
      <c r="F465" s="212"/>
      <c r="G465" s="212"/>
      <c r="L465" s="211"/>
    </row>
    <row r="466" spans="4:12">
      <c r="D466" s="211"/>
      <c r="E466" s="211"/>
      <c r="F466" s="212"/>
      <c r="G466" s="212"/>
      <c r="L466" s="211"/>
    </row>
    <row r="467" spans="4:12">
      <c r="D467" s="211"/>
      <c r="E467" s="211"/>
      <c r="F467" s="212"/>
      <c r="G467" s="212"/>
      <c r="L467" s="211"/>
    </row>
    <row r="468" spans="4:12">
      <c r="D468" s="211"/>
      <c r="E468" s="211"/>
      <c r="F468" s="212"/>
      <c r="G468" s="212"/>
      <c r="L468" s="211"/>
    </row>
    <row r="469" spans="4:12">
      <c r="D469" s="211"/>
      <c r="E469" s="211"/>
      <c r="F469" s="212"/>
      <c r="G469" s="212"/>
      <c r="L469" s="211"/>
    </row>
    <row r="470" spans="4:12">
      <c r="D470" s="211"/>
      <c r="E470" s="211"/>
      <c r="F470" s="212"/>
      <c r="G470" s="212"/>
      <c r="L470" s="211"/>
    </row>
    <row r="471" spans="4:12">
      <c r="D471" s="211"/>
      <c r="E471" s="211"/>
      <c r="F471" s="212"/>
      <c r="G471" s="212"/>
      <c r="L471" s="211"/>
    </row>
    <row r="472" spans="4:12">
      <c r="D472" s="211"/>
      <c r="E472" s="211"/>
      <c r="F472" s="212"/>
      <c r="G472" s="212"/>
      <c r="L472" s="211"/>
    </row>
    <row r="473" spans="4:12">
      <c r="D473" s="211"/>
      <c r="E473" s="211"/>
      <c r="F473" s="212"/>
      <c r="G473" s="212"/>
      <c r="L473" s="211"/>
    </row>
    <row r="474" spans="4:12">
      <c r="D474" s="211"/>
      <c r="E474" s="211"/>
      <c r="F474" s="212"/>
      <c r="G474" s="212"/>
      <c r="L474" s="211"/>
    </row>
    <row r="475" spans="4:12">
      <c r="D475" s="211"/>
      <c r="E475" s="211"/>
      <c r="F475" s="212"/>
      <c r="G475" s="212"/>
      <c r="L475" s="211"/>
    </row>
    <row r="476" spans="4:12">
      <c r="D476" s="211"/>
      <c r="E476" s="211"/>
      <c r="F476" s="212"/>
      <c r="G476" s="212"/>
      <c r="L476" s="211"/>
    </row>
    <row r="477" spans="4:12">
      <c r="D477" s="211"/>
      <c r="E477" s="211"/>
      <c r="F477" s="212"/>
      <c r="G477" s="212"/>
      <c r="L477" s="211"/>
    </row>
    <row r="478" spans="4:12">
      <c r="D478" s="211"/>
      <c r="E478" s="211"/>
      <c r="F478" s="212"/>
      <c r="G478" s="212"/>
      <c r="L478" s="211"/>
    </row>
    <row r="479" spans="4:12">
      <c r="D479" s="211"/>
      <c r="E479" s="211"/>
      <c r="F479" s="212"/>
      <c r="G479" s="212"/>
      <c r="L479" s="211"/>
    </row>
    <row r="480" spans="4:12">
      <c r="D480" s="211"/>
      <c r="E480" s="211"/>
      <c r="F480" s="212"/>
      <c r="G480" s="212"/>
      <c r="L480" s="211"/>
    </row>
    <row r="481" spans="4:12">
      <c r="D481" s="211"/>
      <c r="E481" s="211"/>
      <c r="F481" s="212"/>
      <c r="G481" s="212"/>
      <c r="L481" s="211"/>
    </row>
    <row r="482" spans="4:12">
      <c r="D482" s="211"/>
      <c r="E482" s="211"/>
      <c r="F482" s="212"/>
      <c r="G482" s="212"/>
      <c r="L482" s="211"/>
    </row>
    <row r="483" spans="4:12">
      <c r="D483" s="211"/>
      <c r="E483" s="211"/>
      <c r="F483" s="212"/>
      <c r="G483" s="212"/>
      <c r="L483" s="211"/>
    </row>
    <row r="484" spans="4:12">
      <c r="D484" s="211"/>
      <c r="E484" s="211"/>
      <c r="F484" s="212"/>
      <c r="G484" s="212"/>
      <c r="L484" s="211"/>
    </row>
    <row r="485" spans="4:12">
      <c r="D485" s="211"/>
      <c r="E485" s="211"/>
      <c r="F485" s="212"/>
      <c r="G485" s="212"/>
      <c r="L485" s="211"/>
    </row>
    <row r="486" spans="4:12">
      <c r="D486" s="211"/>
      <c r="E486" s="211"/>
      <c r="F486" s="212"/>
      <c r="G486" s="212"/>
      <c r="L486" s="211"/>
    </row>
    <row r="487" spans="4:12">
      <c r="D487" s="211"/>
      <c r="E487" s="211"/>
      <c r="F487" s="212"/>
      <c r="G487" s="212"/>
      <c r="L487" s="211"/>
    </row>
    <row r="488" spans="4:12">
      <c r="D488" s="211"/>
      <c r="E488" s="211"/>
      <c r="F488" s="212"/>
      <c r="G488" s="212"/>
      <c r="L488" s="211"/>
    </row>
    <row r="489" spans="4:12">
      <c r="D489" s="211"/>
      <c r="E489" s="211"/>
      <c r="F489" s="212"/>
      <c r="G489" s="212"/>
      <c r="L489" s="211"/>
    </row>
    <row r="490" spans="4:12">
      <c r="D490" s="211"/>
      <c r="E490" s="211"/>
      <c r="F490" s="212"/>
      <c r="G490" s="212"/>
      <c r="L490" s="211"/>
    </row>
    <row r="491" spans="4:12">
      <c r="D491" s="211"/>
      <c r="E491" s="211"/>
      <c r="F491" s="212"/>
      <c r="G491" s="212"/>
      <c r="L491" s="211"/>
    </row>
    <row r="492" spans="4:12">
      <c r="D492" s="211"/>
      <c r="E492" s="211"/>
      <c r="F492" s="212"/>
      <c r="G492" s="212"/>
      <c r="L492" s="211"/>
    </row>
    <row r="493" spans="4:12">
      <c r="D493" s="211"/>
      <c r="E493" s="211"/>
      <c r="F493" s="212"/>
      <c r="G493" s="212"/>
      <c r="L493" s="211"/>
    </row>
    <row r="494" spans="4:12">
      <c r="D494" s="211"/>
      <c r="E494" s="211"/>
      <c r="F494" s="212"/>
      <c r="G494" s="212"/>
      <c r="L494" s="211"/>
    </row>
    <row r="495" spans="4:12">
      <c r="D495" s="211"/>
      <c r="E495" s="211"/>
      <c r="F495" s="212"/>
      <c r="G495" s="212"/>
      <c r="L495" s="211"/>
    </row>
    <row r="496" spans="4:12">
      <c r="D496" s="211"/>
      <c r="E496" s="211"/>
      <c r="F496" s="212"/>
      <c r="G496" s="212"/>
      <c r="L496" s="211"/>
    </row>
    <row r="497" spans="4:12">
      <c r="D497" s="211"/>
      <c r="E497" s="211"/>
      <c r="F497" s="212"/>
      <c r="G497" s="212"/>
      <c r="L497" s="211"/>
    </row>
    <row r="498" spans="4:12">
      <c r="D498" s="211"/>
      <c r="E498" s="211"/>
      <c r="F498" s="212"/>
      <c r="G498" s="212"/>
      <c r="L498" s="211"/>
    </row>
    <row r="499" spans="4:12">
      <c r="D499" s="211"/>
      <c r="E499" s="211"/>
      <c r="F499" s="212"/>
      <c r="G499" s="212"/>
      <c r="L499" s="211"/>
    </row>
    <row r="500" spans="4:12">
      <c r="D500" s="211"/>
      <c r="E500" s="211"/>
      <c r="F500" s="212"/>
      <c r="G500" s="212"/>
      <c r="L500" s="211"/>
    </row>
    <row r="501" spans="4:12">
      <c r="D501" s="211"/>
      <c r="E501" s="211"/>
      <c r="F501" s="212"/>
      <c r="G501" s="212"/>
      <c r="L501" s="211"/>
    </row>
    <row r="502" spans="4:12">
      <c r="D502" s="211"/>
      <c r="E502" s="211"/>
      <c r="F502" s="212"/>
      <c r="G502" s="212"/>
      <c r="L502" s="211"/>
    </row>
    <row r="503" spans="4:12">
      <c r="D503" s="211"/>
      <c r="E503" s="211"/>
      <c r="F503" s="212"/>
      <c r="G503" s="212"/>
      <c r="L503" s="211"/>
    </row>
    <row r="504" spans="4:12">
      <c r="D504" s="211"/>
      <c r="E504" s="211"/>
      <c r="F504" s="212"/>
      <c r="G504" s="212"/>
      <c r="L504" s="211"/>
    </row>
    <row r="505" spans="4:12">
      <c r="D505" s="211"/>
      <c r="E505" s="211"/>
      <c r="F505" s="212"/>
      <c r="G505" s="212"/>
      <c r="L505" s="211"/>
    </row>
    <row r="506" spans="4:12">
      <c r="D506" s="211"/>
      <c r="E506" s="211"/>
      <c r="F506" s="212"/>
      <c r="G506" s="212"/>
      <c r="L506" s="211"/>
    </row>
    <row r="507" spans="4:12">
      <c r="D507" s="211"/>
      <c r="E507" s="211"/>
      <c r="F507" s="212"/>
      <c r="G507" s="212"/>
      <c r="L507" s="211"/>
    </row>
    <row r="508" spans="4:12">
      <c r="D508" s="211"/>
      <c r="E508" s="211"/>
      <c r="F508" s="212"/>
      <c r="G508" s="212"/>
      <c r="L508" s="211"/>
    </row>
    <row r="509" spans="4:12">
      <c r="D509" s="211"/>
      <c r="E509" s="211"/>
      <c r="F509" s="212"/>
      <c r="G509" s="212"/>
      <c r="L509" s="211"/>
    </row>
    <row r="510" spans="4:12">
      <c r="D510" s="211"/>
      <c r="E510" s="211"/>
      <c r="F510" s="212"/>
      <c r="G510" s="212"/>
      <c r="L510" s="211"/>
    </row>
    <row r="511" spans="4:12">
      <c r="D511" s="211"/>
      <c r="E511" s="211"/>
      <c r="F511" s="212"/>
      <c r="G511" s="212"/>
      <c r="L511" s="211"/>
    </row>
    <row r="512" spans="4:12">
      <c r="D512" s="211"/>
      <c r="E512" s="211"/>
      <c r="F512" s="212"/>
      <c r="G512" s="212"/>
      <c r="L512" s="211"/>
    </row>
    <row r="513" spans="4:12">
      <c r="D513" s="211"/>
      <c r="E513" s="211"/>
      <c r="F513" s="212"/>
      <c r="G513" s="212"/>
      <c r="L513" s="211"/>
    </row>
    <row r="514" spans="4:12">
      <c r="D514" s="211"/>
      <c r="E514" s="211"/>
      <c r="F514" s="212"/>
      <c r="G514" s="212"/>
      <c r="L514" s="211"/>
    </row>
    <row r="515" spans="4:12">
      <c r="D515" s="211"/>
      <c r="E515" s="211"/>
      <c r="F515" s="212"/>
      <c r="G515" s="212"/>
      <c r="L515" s="211"/>
    </row>
    <row r="516" spans="4:12">
      <c r="D516" s="211"/>
      <c r="E516" s="211"/>
      <c r="F516" s="212"/>
      <c r="G516" s="212"/>
      <c r="L516" s="211"/>
    </row>
    <row r="517" spans="4:12">
      <c r="D517" s="211"/>
      <c r="E517" s="211"/>
      <c r="F517" s="212"/>
      <c r="G517" s="212"/>
      <c r="L517" s="211"/>
    </row>
    <row r="518" spans="4:12">
      <c r="D518" s="211"/>
      <c r="E518" s="211"/>
      <c r="F518" s="212"/>
      <c r="G518" s="212"/>
      <c r="L518" s="211"/>
    </row>
    <row r="519" spans="4:12">
      <c r="D519" s="211"/>
      <c r="E519" s="211"/>
      <c r="F519" s="212"/>
      <c r="G519" s="212"/>
      <c r="L519" s="211"/>
    </row>
    <row r="520" spans="4:12">
      <c r="D520" s="211"/>
      <c r="E520" s="211"/>
      <c r="F520" s="212"/>
      <c r="G520" s="212"/>
      <c r="L520" s="211"/>
    </row>
    <row r="521" spans="4:12">
      <c r="D521" s="211"/>
      <c r="E521" s="211"/>
      <c r="F521" s="212"/>
      <c r="G521" s="212"/>
      <c r="L521" s="211"/>
    </row>
    <row r="522" spans="4:12">
      <c r="D522" s="211"/>
      <c r="E522" s="211"/>
      <c r="F522" s="212"/>
      <c r="G522" s="212"/>
      <c r="L522" s="211"/>
    </row>
    <row r="523" spans="4:12">
      <c r="D523" s="211"/>
      <c r="E523" s="211"/>
      <c r="F523" s="212"/>
      <c r="G523" s="212"/>
      <c r="L523" s="211"/>
    </row>
    <row r="524" spans="4:12">
      <c r="D524" s="211"/>
      <c r="E524" s="211"/>
      <c r="F524" s="212"/>
      <c r="G524" s="212"/>
      <c r="L524" s="211"/>
    </row>
    <row r="525" spans="4:12">
      <c r="D525" s="211"/>
      <c r="E525" s="211"/>
      <c r="F525" s="212"/>
      <c r="G525" s="212"/>
      <c r="L525" s="211"/>
    </row>
    <row r="526" spans="4:12">
      <c r="D526" s="211"/>
      <c r="E526" s="211"/>
      <c r="F526" s="212"/>
      <c r="G526" s="212"/>
      <c r="L526" s="211"/>
    </row>
    <row r="527" spans="4:12">
      <c r="D527" s="211"/>
      <c r="E527" s="211"/>
      <c r="F527" s="212"/>
      <c r="G527" s="212"/>
      <c r="L527" s="211"/>
    </row>
    <row r="528" spans="4:12">
      <c r="D528" s="211"/>
      <c r="E528" s="211"/>
      <c r="F528" s="212"/>
      <c r="G528" s="212"/>
      <c r="L528" s="211"/>
    </row>
    <row r="529" spans="4:12">
      <c r="D529" s="211"/>
      <c r="E529" s="211"/>
      <c r="F529" s="212"/>
      <c r="G529" s="212"/>
      <c r="L529" s="211"/>
    </row>
    <row r="530" spans="4:12">
      <c r="D530" s="211"/>
      <c r="E530" s="211"/>
      <c r="F530" s="212"/>
      <c r="G530" s="212"/>
      <c r="L530" s="211"/>
    </row>
    <row r="531" spans="4:12">
      <c r="D531" s="211"/>
      <c r="E531" s="211"/>
      <c r="F531" s="212"/>
      <c r="G531" s="212"/>
      <c r="L531" s="211"/>
    </row>
    <row r="532" spans="4:12">
      <c r="D532" s="211"/>
      <c r="E532" s="211"/>
      <c r="F532" s="212"/>
      <c r="G532" s="212"/>
      <c r="L532" s="211"/>
    </row>
    <row r="533" spans="4:12">
      <c r="D533" s="211"/>
      <c r="E533" s="211"/>
      <c r="F533" s="212"/>
      <c r="G533" s="212"/>
      <c r="L533" s="211"/>
    </row>
    <row r="534" spans="4:12">
      <c r="D534" s="211"/>
      <c r="E534" s="211"/>
      <c r="F534" s="212"/>
      <c r="G534" s="212"/>
      <c r="L534" s="211"/>
    </row>
    <row r="535" spans="4:12">
      <c r="D535" s="211"/>
      <c r="E535" s="211"/>
      <c r="F535" s="212"/>
      <c r="G535" s="212"/>
      <c r="L535" s="211"/>
    </row>
    <row r="536" spans="4:12">
      <c r="D536" s="211"/>
      <c r="E536" s="211"/>
      <c r="F536" s="212"/>
      <c r="G536" s="212"/>
      <c r="L536" s="211"/>
    </row>
    <row r="537" spans="4:12">
      <c r="D537" s="211"/>
      <c r="E537" s="211"/>
      <c r="F537" s="212"/>
      <c r="G537" s="212"/>
      <c r="L537" s="211"/>
    </row>
    <row r="538" spans="4:12">
      <c r="D538" s="211"/>
      <c r="E538" s="211"/>
      <c r="F538" s="212"/>
      <c r="G538" s="212"/>
      <c r="L538" s="211"/>
    </row>
    <row r="539" spans="4:12">
      <c r="D539" s="211"/>
      <c r="E539" s="211"/>
      <c r="F539" s="212"/>
      <c r="G539" s="212"/>
      <c r="L539" s="211"/>
    </row>
    <row r="540" spans="4:12">
      <c r="D540" s="211"/>
      <c r="E540" s="211"/>
      <c r="F540" s="212"/>
      <c r="G540" s="212"/>
      <c r="L540" s="211"/>
    </row>
    <row r="541" spans="4:12">
      <c r="D541" s="211"/>
      <c r="E541" s="211"/>
      <c r="F541" s="212"/>
      <c r="G541" s="212"/>
      <c r="L541" s="211"/>
    </row>
    <row r="542" spans="4:12">
      <c r="D542" s="211"/>
      <c r="E542" s="211"/>
      <c r="F542" s="212"/>
      <c r="G542" s="212"/>
      <c r="L542" s="211"/>
    </row>
    <row r="543" spans="4:12">
      <c r="D543" s="211"/>
      <c r="E543" s="211"/>
      <c r="F543" s="212"/>
      <c r="G543" s="212"/>
      <c r="L543" s="211"/>
    </row>
    <row r="544" spans="4:12">
      <c r="D544" s="211"/>
      <c r="E544" s="211"/>
      <c r="F544" s="212"/>
      <c r="G544" s="212"/>
      <c r="L544" s="211"/>
    </row>
    <row r="545" spans="4:12">
      <c r="D545" s="211"/>
      <c r="E545" s="211"/>
      <c r="F545" s="212"/>
      <c r="G545" s="212"/>
      <c r="L545" s="211"/>
    </row>
    <row r="546" spans="4:12">
      <c r="D546" s="211"/>
      <c r="E546" s="211"/>
      <c r="F546" s="212"/>
      <c r="G546" s="212"/>
      <c r="L546" s="211"/>
    </row>
    <row r="547" spans="4:12">
      <c r="D547" s="211"/>
      <c r="E547" s="211"/>
      <c r="F547" s="212"/>
      <c r="G547" s="212"/>
      <c r="L547" s="211"/>
    </row>
    <row r="548" spans="4:12">
      <c r="D548" s="211"/>
      <c r="E548" s="211"/>
      <c r="F548" s="212"/>
      <c r="G548" s="212"/>
      <c r="L548" s="211"/>
    </row>
    <row r="549" spans="4:12">
      <c r="D549" s="211"/>
      <c r="E549" s="211"/>
      <c r="F549" s="212"/>
      <c r="G549" s="212"/>
      <c r="L549" s="211"/>
    </row>
    <row r="550" spans="4:12">
      <c r="D550" s="211"/>
      <c r="E550" s="211"/>
      <c r="F550" s="212"/>
      <c r="G550" s="212"/>
      <c r="L550" s="211"/>
    </row>
    <row r="551" spans="4:12">
      <c r="D551" s="211"/>
      <c r="E551" s="211"/>
      <c r="F551" s="212"/>
      <c r="G551" s="212"/>
      <c r="L551" s="211"/>
    </row>
    <row r="552" spans="4:12">
      <c r="D552" s="211"/>
      <c r="E552" s="211"/>
      <c r="F552" s="212"/>
      <c r="G552" s="212"/>
      <c r="L552" s="211"/>
    </row>
    <row r="553" spans="4:12">
      <c r="D553" s="211"/>
      <c r="E553" s="211"/>
      <c r="F553" s="212"/>
      <c r="G553" s="212"/>
      <c r="L553" s="211"/>
    </row>
    <row r="554" spans="4:12">
      <c r="D554" s="211"/>
      <c r="E554" s="211"/>
      <c r="F554" s="212"/>
      <c r="G554" s="212"/>
      <c r="L554" s="211"/>
    </row>
    <row r="555" spans="4:12">
      <c r="D555" s="211"/>
      <c r="E555" s="211"/>
      <c r="F555" s="212"/>
      <c r="G555" s="212"/>
      <c r="L555" s="211"/>
    </row>
    <row r="556" spans="4:12">
      <c r="D556" s="211"/>
      <c r="E556" s="211"/>
      <c r="F556" s="212"/>
      <c r="G556" s="212"/>
      <c r="L556" s="211"/>
    </row>
    <row r="557" spans="4:12">
      <c r="D557" s="211"/>
      <c r="E557" s="211"/>
      <c r="F557" s="212"/>
      <c r="G557" s="212"/>
      <c r="L557" s="211"/>
    </row>
    <row r="558" spans="4:12">
      <c r="D558" s="211"/>
      <c r="E558" s="211"/>
      <c r="F558" s="212"/>
      <c r="G558" s="212"/>
      <c r="L558" s="211"/>
    </row>
    <row r="559" spans="4:12">
      <c r="D559" s="211"/>
      <c r="E559" s="211"/>
      <c r="F559" s="212"/>
      <c r="G559" s="212"/>
      <c r="L559" s="211"/>
    </row>
  </sheetData>
  <mergeCells count="8">
    <mergeCell ref="O333:S333"/>
    <mergeCell ref="O342:P342"/>
    <mergeCell ref="A6:A7"/>
    <mergeCell ref="B6:B7"/>
    <mergeCell ref="C6:C7"/>
    <mergeCell ref="D6:G6"/>
    <mergeCell ref="R331:S331"/>
    <mergeCell ref="I6:K6"/>
  </mergeCells>
  <phoneticPr fontId="4" type="noConversion"/>
  <conditionalFormatting sqref="L6:L7 D6 D7:G7">
    <cfRule type="cellIs" dxfId="3" priority="1" stopIfTrue="1" operator="equal">
      <formula>0</formula>
    </cfRule>
  </conditionalFormatting>
  <printOptions horizontalCentered="1"/>
  <pageMargins left="0" right="0" top="0.31496062992125984" bottom="0.98425196850393704" header="0.15748031496062992" footer="0.51181102362204722"/>
  <pageSetup paperSize="9" fitToHeight="20" orientation="portrait" horizontalDpi="4294967295" r:id="rId1"/>
  <headerFooter alignWithMargins="0">
    <oddFooter>&amp;L&amp;"Arial,Bold"&amp;11شركة دريم لاند
مكتب فنى  / امنية حسن
مدير المشروع
مهندس سليمان امام&amp;C&amp;"Arial,Bold"&amp;12&amp;P Of &amp;N&amp;R&amp;"Arial,Bold"&amp;11شركة درة
المكتب الفني
مهندس / وائل اسماعيل
مدير المشروع
مهندس/ عوض محمد</oddFooter>
  </headerFooter>
  <rowBreaks count="11" manualBreakCount="11">
    <brk id="31" max="12" man="1"/>
    <brk id="53" max="12" man="1"/>
    <brk id="79" max="12" man="1"/>
    <brk id="90" max="12" man="1"/>
    <brk id="108" max="12" man="1"/>
    <brk id="127" max="16383" man="1"/>
    <brk id="156" max="12" man="1"/>
    <brk id="190" max="12" man="1"/>
    <brk id="202" max="16383" man="1"/>
    <brk id="242" max="12" man="1"/>
    <brk id="288" max="12" man="1"/>
  </rowBreaks>
  <drawing r:id="rId2"/>
  <legacyDrawing r:id="rId3"/>
  <oleObjects>
    <mc:AlternateContent xmlns:mc="http://schemas.openxmlformats.org/markup-compatibility/2006">
      <mc:Choice Requires="x14">
        <oleObject progId="StaticMetafile" shapeId="3073" r:id="rId4">
          <objectPr defaultSize="0" autoPict="0" r:id="rId5">
            <anchor moveWithCells="1" sizeWithCells="1">
              <from>
                <xdr:col>8</xdr:col>
                <xdr:colOff>600075</xdr:colOff>
                <xdr:row>0</xdr:row>
                <xdr:rowOff>28575</xdr:rowOff>
              </from>
              <to>
                <xdr:col>11</xdr:col>
                <xdr:colOff>0</xdr:colOff>
                <xdr:row>4</xdr:row>
                <xdr:rowOff>28575</xdr:rowOff>
              </to>
            </anchor>
          </objectPr>
        </oleObject>
      </mc:Choice>
      <mc:Fallback>
        <oleObject progId="StaticMetafile" shapeId="3073"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9"/>
  </sheetPr>
  <dimension ref="A1:S559"/>
  <sheetViews>
    <sheetView rightToLeft="1" topLeftCell="H1" zoomScaleNormal="100" zoomScaleSheetLayoutView="85" workbookViewId="0">
      <pane ySplit="7" topLeftCell="A314" activePane="bottomLeft" state="frozen"/>
      <selection pane="bottomLeft" activeCell="T330" sqref="N314:T330"/>
    </sheetView>
  </sheetViews>
  <sheetFormatPr defaultRowHeight="12.75"/>
  <cols>
    <col min="1" max="1" width="8" customWidth="1"/>
    <col min="2" max="2" width="4.7109375" hidden="1" customWidth="1"/>
    <col min="3" max="3" width="55.7109375" customWidth="1"/>
    <col min="4" max="4" width="8.7109375" style="76" customWidth="1"/>
    <col min="5" max="5" width="9.42578125" style="76" customWidth="1"/>
    <col min="6" max="6" width="11.140625" style="213" customWidth="1"/>
    <col min="7" max="7" width="11.7109375" style="213" customWidth="1"/>
    <col min="8" max="8" width="1.5703125" style="76" customWidth="1"/>
    <col min="9" max="11" width="9.140625" style="76"/>
    <col min="12" max="12" width="5.7109375" style="76" bestFit="1" customWidth="1"/>
    <col min="13" max="13" width="13.7109375" style="76" customWidth="1"/>
    <col min="16" max="16" width="19.7109375" bestFit="1" customWidth="1"/>
    <col min="17" max="17" width="13.85546875" bestFit="1" customWidth="1"/>
    <col min="18" max="19" width="13.7109375" bestFit="1" customWidth="1"/>
  </cols>
  <sheetData>
    <row r="1" spans="1:18" s="25" customFormat="1" ht="12.75" customHeight="1">
      <c r="A1" s="20" t="s">
        <v>661</v>
      </c>
      <c r="B1" s="21"/>
      <c r="C1" s="21" t="s">
        <v>662</v>
      </c>
      <c r="D1" s="214"/>
      <c r="E1" s="215"/>
      <c r="F1" s="216"/>
      <c r="G1" s="216"/>
      <c r="H1" s="216"/>
      <c r="I1" s="215"/>
      <c r="J1" s="214"/>
      <c r="K1" s="215"/>
      <c r="L1" s="214"/>
      <c r="M1" s="216"/>
    </row>
    <row r="2" spans="1:18" s="25" customFormat="1" ht="13.5" customHeight="1">
      <c r="A2" s="20" t="s">
        <v>663</v>
      </c>
      <c r="B2" s="26"/>
      <c r="C2" s="26" t="str">
        <f>'E1'!C3</f>
        <v>(10 ) جاري</v>
      </c>
      <c r="D2" s="214"/>
      <c r="E2" s="215"/>
      <c r="F2" s="216"/>
      <c r="G2" s="216"/>
      <c r="H2" s="216"/>
      <c r="I2" s="215"/>
      <c r="J2" s="214"/>
      <c r="K2" s="215"/>
      <c r="L2" s="214"/>
      <c r="M2" s="216"/>
    </row>
    <row r="3" spans="1:18" s="25" customFormat="1" ht="14.25" customHeight="1">
      <c r="A3" s="20" t="s">
        <v>664</v>
      </c>
      <c r="B3" s="27"/>
      <c r="C3" s="27">
        <f>'E1'!C4</f>
        <v>39973</v>
      </c>
      <c r="D3" s="216"/>
      <c r="E3" s="215"/>
      <c r="F3" s="216"/>
      <c r="G3" s="216"/>
      <c r="H3" s="216"/>
      <c r="I3" s="215"/>
      <c r="J3" s="216"/>
      <c r="K3" s="215"/>
      <c r="L3" s="216"/>
      <c r="M3" s="216"/>
    </row>
    <row r="4" spans="1:18">
      <c r="A4" s="20" t="s">
        <v>665</v>
      </c>
      <c r="B4" s="27"/>
      <c r="C4" s="27" t="s">
        <v>484</v>
      </c>
      <c r="F4" s="76"/>
      <c r="G4" s="76"/>
      <c r="R4" s="28"/>
    </row>
    <row r="5" spans="1:18" ht="6.75" customHeight="1" thickBot="1">
      <c r="A5" s="20"/>
      <c r="B5" s="27"/>
      <c r="C5" s="27"/>
      <c r="F5" s="76"/>
      <c r="G5" s="76"/>
      <c r="R5" s="28"/>
    </row>
    <row r="6" spans="1:18" ht="25.5" customHeight="1" thickTop="1" thickBot="1">
      <c r="A6" s="854" t="s">
        <v>247</v>
      </c>
      <c r="B6" s="854" t="s">
        <v>742</v>
      </c>
      <c r="C6" s="854" t="s">
        <v>248</v>
      </c>
      <c r="D6" s="852" t="s">
        <v>667</v>
      </c>
      <c r="E6" s="853"/>
      <c r="F6" s="853"/>
      <c r="G6" s="856"/>
      <c r="H6" s="217"/>
      <c r="I6" s="852" t="s">
        <v>619</v>
      </c>
      <c r="J6" s="853"/>
      <c r="K6" s="856"/>
      <c r="L6" s="454"/>
      <c r="M6" s="455"/>
    </row>
    <row r="7" spans="1:18" ht="25.5" customHeight="1" thickTop="1" thickBot="1">
      <c r="A7" s="855"/>
      <c r="B7" s="855"/>
      <c r="C7" s="855"/>
      <c r="D7" s="31" t="s">
        <v>245</v>
      </c>
      <c r="E7" s="31" t="s">
        <v>246</v>
      </c>
      <c r="F7" s="31" t="s">
        <v>249</v>
      </c>
      <c r="G7" s="63" t="s">
        <v>244</v>
      </c>
      <c r="H7" s="217"/>
      <c r="I7" s="30" t="s">
        <v>669</v>
      </c>
      <c r="J7" s="30" t="s">
        <v>670</v>
      </c>
      <c r="K7" s="30" t="s">
        <v>671</v>
      </c>
      <c r="L7" s="31" t="s">
        <v>296</v>
      </c>
      <c r="M7" s="30" t="s">
        <v>672</v>
      </c>
    </row>
    <row r="8" spans="1:18" ht="21" customHeight="1" thickTop="1" thickBot="1">
      <c r="A8" s="8" t="s">
        <v>585</v>
      </c>
      <c r="B8" s="29"/>
      <c r="C8" s="29"/>
      <c r="D8" s="179"/>
      <c r="E8" s="179"/>
      <c r="F8" s="179"/>
      <c r="G8" s="244"/>
      <c r="H8" s="243"/>
      <c r="I8" s="179"/>
      <c r="J8" s="179"/>
      <c r="K8" s="179"/>
      <c r="L8" s="179"/>
      <c r="M8" s="179"/>
    </row>
    <row r="9" spans="1:18" s="224" customFormat="1" ht="21.95" customHeight="1" thickTop="1">
      <c r="A9" s="519"/>
      <c r="B9" s="520"/>
      <c r="C9" s="521" t="s">
        <v>204</v>
      </c>
      <c r="D9" s="530"/>
      <c r="E9" s="530"/>
      <c r="F9" s="531"/>
      <c r="G9" s="532"/>
      <c r="H9" s="481"/>
      <c r="I9" s="572"/>
      <c r="J9" s="530"/>
      <c r="K9" s="531"/>
      <c r="L9" s="530"/>
      <c r="M9" s="532"/>
    </row>
    <row r="10" spans="1:18" s="224" customFormat="1" ht="51">
      <c r="A10" s="475">
        <v>1</v>
      </c>
      <c r="B10" s="476">
        <v>302</v>
      </c>
      <c r="C10" s="496" t="s">
        <v>423</v>
      </c>
      <c r="D10" s="478" t="s">
        <v>139</v>
      </c>
      <c r="E10" s="478">
        <v>500</v>
      </c>
      <c r="F10" s="479">
        <v>23</v>
      </c>
      <c r="G10" s="480">
        <f>F10*E10</f>
        <v>11500</v>
      </c>
      <c r="H10" s="481"/>
      <c r="I10" s="518">
        <v>400</v>
      </c>
      <c r="J10" s="479">
        <f>K10-I10</f>
        <v>0</v>
      </c>
      <c r="K10" s="479">
        <v>400</v>
      </c>
      <c r="L10" s="478"/>
      <c r="M10" s="480">
        <f>F10*K10</f>
        <v>9200</v>
      </c>
    </row>
    <row r="11" spans="1:18" s="224" customFormat="1" ht="38.25">
      <c r="A11" s="475">
        <v>2</v>
      </c>
      <c r="B11" s="476">
        <v>301</v>
      </c>
      <c r="C11" s="496" t="s">
        <v>142</v>
      </c>
      <c r="D11" s="478" t="s">
        <v>139</v>
      </c>
      <c r="E11" s="478">
        <v>1000</v>
      </c>
      <c r="F11" s="479">
        <v>20.7</v>
      </c>
      <c r="G11" s="480">
        <f>F11*E11</f>
        <v>20700</v>
      </c>
      <c r="H11" s="481"/>
      <c r="I11" s="518">
        <v>550</v>
      </c>
      <c r="J11" s="479">
        <f>K11-I11</f>
        <v>0</v>
      </c>
      <c r="K11" s="479">
        <v>550</v>
      </c>
      <c r="L11" s="484">
        <v>1</v>
      </c>
      <c r="M11" s="480">
        <f>L11*K11*F11</f>
        <v>11385</v>
      </c>
    </row>
    <row r="12" spans="1:18" s="224" customFormat="1" ht="39" thickBot="1">
      <c r="A12" s="497">
        <v>3</v>
      </c>
      <c r="B12" s="498">
        <v>301</v>
      </c>
      <c r="C12" s="499" t="s">
        <v>143</v>
      </c>
      <c r="D12" s="500" t="s">
        <v>140</v>
      </c>
      <c r="E12" s="500" t="s">
        <v>141</v>
      </c>
      <c r="F12" s="501">
        <v>9.1999999999999993</v>
      </c>
      <c r="G12" s="502"/>
      <c r="H12" s="481"/>
      <c r="I12" s="547"/>
      <c r="J12" s="501">
        <f>K12-I12</f>
        <v>0</v>
      </c>
      <c r="K12" s="501"/>
      <c r="L12" s="500"/>
      <c r="M12" s="509">
        <f>F12*K12</f>
        <v>0</v>
      </c>
    </row>
    <row r="13" spans="1:18" s="14" customFormat="1" ht="24.95" customHeight="1" thickTop="1" thickBot="1">
      <c r="A13" s="19"/>
      <c r="B13" s="65"/>
      <c r="C13" s="16" t="s">
        <v>144</v>
      </c>
      <c r="D13" s="218"/>
      <c r="E13" s="84"/>
      <c r="F13" s="85"/>
      <c r="G13" s="86">
        <f>SUM(G10:G12)</f>
        <v>32200</v>
      </c>
      <c r="H13" s="87"/>
      <c r="I13" s="573"/>
      <c r="J13" s="84"/>
      <c r="K13" s="85"/>
      <c r="L13" s="84"/>
      <c r="M13" s="227">
        <f>SUM(M10:M12)</f>
        <v>20585</v>
      </c>
    </row>
    <row r="14" spans="1:18" s="224" customFormat="1" ht="21.95" customHeight="1" thickTop="1">
      <c r="A14" s="519"/>
      <c r="B14" s="520"/>
      <c r="C14" s="521" t="s">
        <v>205</v>
      </c>
      <c r="D14" s="452"/>
      <c r="E14" s="452"/>
      <c r="F14" s="522"/>
      <c r="G14" s="523"/>
      <c r="H14" s="481"/>
      <c r="I14" s="563"/>
      <c r="J14" s="452"/>
      <c r="K14" s="522"/>
      <c r="L14" s="452"/>
      <c r="M14" s="523"/>
    </row>
    <row r="15" spans="1:18" s="224" customFormat="1" ht="38.25">
      <c r="A15" s="475">
        <v>4</v>
      </c>
      <c r="B15" s="476">
        <v>401</v>
      </c>
      <c r="C15" s="496" t="s">
        <v>145</v>
      </c>
      <c r="D15" s="478" t="s">
        <v>139</v>
      </c>
      <c r="E15" s="478">
        <v>20</v>
      </c>
      <c r="F15" s="479">
        <v>264.5</v>
      </c>
      <c r="G15" s="480">
        <f>F15*E15</f>
        <v>5290</v>
      </c>
      <c r="H15" s="481"/>
      <c r="I15" s="518">
        <v>63.31</v>
      </c>
      <c r="J15" s="479">
        <f>K15-I15</f>
        <v>0</v>
      </c>
      <c r="K15" s="479">
        <v>63.31</v>
      </c>
      <c r="L15" s="484">
        <v>1</v>
      </c>
      <c r="M15" s="480">
        <f>F15*K15*L15</f>
        <v>16745.494999999999</v>
      </c>
    </row>
    <row r="16" spans="1:18" s="224" customFormat="1" ht="21.95" customHeight="1">
      <c r="A16" s="475"/>
      <c r="B16" s="476"/>
      <c r="C16" s="508" t="s">
        <v>206</v>
      </c>
      <c r="D16" s="478"/>
      <c r="E16" s="478"/>
      <c r="F16" s="479"/>
      <c r="G16" s="480"/>
      <c r="H16" s="481"/>
      <c r="I16" s="518"/>
      <c r="J16" s="478"/>
      <c r="K16" s="479"/>
      <c r="L16" s="478"/>
      <c r="M16" s="480"/>
    </row>
    <row r="17" spans="1:13" s="224" customFormat="1" ht="65.25" customHeight="1">
      <c r="A17" s="475">
        <v>5</v>
      </c>
      <c r="B17" s="476">
        <v>402</v>
      </c>
      <c r="C17" s="496" t="s">
        <v>424</v>
      </c>
      <c r="D17" s="478" t="s">
        <v>139</v>
      </c>
      <c r="E17" s="478">
        <v>100</v>
      </c>
      <c r="F17" s="479">
        <v>1495</v>
      </c>
      <c r="G17" s="480">
        <f>F17*E17</f>
        <v>149500</v>
      </c>
      <c r="H17" s="481"/>
      <c r="I17" s="518">
        <v>27.74</v>
      </c>
      <c r="J17" s="479">
        <f>K17-I17</f>
        <v>63.760000000000005</v>
      </c>
      <c r="K17" s="479">
        <v>91.5</v>
      </c>
      <c r="L17" s="484">
        <v>1</v>
      </c>
      <c r="M17" s="480">
        <f>F17*K17*L17</f>
        <v>136792.5</v>
      </c>
    </row>
    <row r="18" spans="1:13" s="224" customFormat="1" ht="51.75" thickBot="1">
      <c r="A18" s="497" t="s">
        <v>700</v>
      </c>
      <c r="B18" s="498">
        <v>402</v>
      </c>
      <c r="C18" s="499" t="s">
        <v>425</v>
      </c>
      <c r="D18" s="500" t="s">
        <v>139</v>
      </c>
      <c r="E18" s="500">
        <v>40</v>
      </c>
      <c r="F18" s="501">
        <v>690</v>
      </c>
      <c r="G18" s="502">
        <f>F18*E18</f>
        <v>27600</v>
      </c>
      <c r="H18" s="481"/>
      <c r="I18" s="547"/>
      <c r="J18" s="501">
        <f>K18-I18</f>
        <v>0</v>
      </c>
      <c r="K18" s="501"/>
      <c r="L18" s="500"/>
      <c r="M18" s="502">
        <f>F18*K18</f>
        <v>0</v>
      </c>
    </row>
    <row r="19" spans="1:13" s="14" customFormat="1" ht="24.95" customHeight="1" thickTop="1" thickBot="1">
      <c r="A19" s="19"/>
      <c r="B19" s="65"/>
      <c r="C19" s="16" t="s">
        <v>207</v>
      </c>
      <c r="D19" s="218"/>
      <c r="E19" s="84"/>
      <c r="F19" s="85"/>
      <c r="G19" s="86">
        <f>SUM(G15:G18)</f>
        <v>182390</v>
      </c>
      <c r="H19" s="87"/>
      <c r="I19" s="573"/>
      <c r="J19" s="84"/>
      <c r="K19" s="85"/>
      <c r="L19" s="84"/>
      <c r="M19" s="226">
        <f>SUM(M15:M18)</f>
        <v>153537.995</v>
      </c>
    </row>
    <row r="20" spans="1:13" s="224" customFormat="1" ht="21.95" customHeight="1" thickTop="1">
      <c r="A20" s="519"/>
      <c r="B20" s="520"/>
      <c r="C20" s="534" t="s">
        <v>303</v>
      </c>
      <c r="D20" s="452"/>
      <c r="E20" s="452"/>
      <c r="F20" s="522"/>
      <c r="G20" s="523"/>
      <c r="H20" s="481"/>
      <c r="I20" s="563"/>
      <c r="J20" s="452"/>
      <c r="K20" s="522"/>
      <c r="L20" s="452"/>
      <c r="M20" s="523"/>
    </row>
    <row r="21" spans="1:13" s="224" customFormat="1" ht="63.75">
      <c r="A21" s="475" t="s">
        <v>250</v>
      </c>
      <c r="B21" s="476"/>
      <c r="C21" s="477" t="s">
        <v>208</v>
      </c>
      <c r="D21" s="478"/>
      <c r="E21" s="478"/>
      <c r="F21" s="479"/>
      <c r="G21" s="480"/>
      <c r="H21" s="481"/>
      <c r="I21" s="518"/>
      <c r="J21" s="478"/>
      <c r="K21" s="479"/>
      <c r="L21" s="478"/>
      <c r="M21" s="480"/>
    </row>
    <row r="22" spans="1:13" s="224" customFormat="1" ht="23.25" customHeight="1">
      <c r="A22" s="475">
        <v>6</v>
      </c>
      <c r="B22" s="476">
        <v>701</v>
      </c>
      <c r="C22" s="790" t="s">
        <v>209</v>
      </c>
      <c r="D22" s="478" t="s">
        <v>139</v>
      </c>
      <c r="E22" s="478">
        <v>300</v>
      </c>
      <c r="F22" s="479">
        <v>310.5</v>
      </c>
      <c r="G22" s="480">
        <f>F22*E22</f>
        <v>93150</v>
      </c>
      <c r="H22" s="481"/>
      <c r="I22" s="518">
        <v>609.75</v>
      </c>
      <c r="J22" s="479">
        <f>K22-I22</f>
        <v>4.25</v>
      </c>
      <c r="K22" s="479">
        <v>614</v>
      </c>
      <c r="L22" s="478"/>
      <c r="M22" s="791">
        <f>F22*K22</f>
        <v>190647</v>
      </c>
    </row>
    <row r="23" spans="1:13" s="224" customFormat="1" ht="26.25" customHeight="1">
      <c r="A23" s="475">
        <v>7</v>
      </c>
      <c r="B23" s="476">
        <v>702</v>
      </c>
      <c r="C23" s="790" t="s">
        <v>210</v>
      </c>
      <c r="D23" s="478" t="s">
        <v>140</v>
      </c>
      <c r="E23" s="478">
        <v>1970</v>
      </c>
      <c r="F23" s="479">
        <v>40.25</v>
      </c>
      <c r="G23" s="480">
        <f>F23*E23</f>
        <v>79292.5</v>
      </c>
      <c r="H23" s="481"/>
      <c r="I23" s="518">
        <v>2196.6</v>
      </c>
      <c r="J23" s="479">
        <f>K23-I23</f>
        <v>0</v>
      </c>
      <c r="K23" s="479">
        <v>2196.6</v>
      </c>
      <c r="L23" s="478"/>
      <c r="M23" s="791">
        <f>F23*K23</f>
        <v>88413.15</v>
      </c>
    </row>
    <row r="24" spans="1:13" s="224" customFormat="1" ht="51">
      <c r="A24" s="475"/>
      <c r="B24" s="476"/>
      <c r="C24" s="477" t="s">
        <v>761</v>
      </c>
      <c r="D24" s="478"/>
      <c r="E24" s="478"/>
      <c r="F24" s="479"/>
      <c r="G24" s="480"/>
      <c r="H24" s="481"/>
      <c r="I24" s="518"/>
      <c r="J24" s="478"/>
      <c r="K24" s="479"/>
      <c r="L24" s="478"/>
      <c r="M24" s="480"/>
    </row>
    <row r="25" spans="1:13" s="224" customFormat="1" ht="20.100000000000001" customHeight="1">
      <c r="A25" s="475">
        <v>8</v>
      </c>
      <c r="B25" s="476">
        <v>701</v>
      </c>
      <c r="C25" s="790" t="s">
        <v>209</v>
      </c>
      <c r="D25" s="478" t="s">
        <v>139</v>
      </c>
      <c r="E25" s="478">
        <v>115</v>
      </c>
      <c r="F25" s="479">
        <v>310.5</v>
      </c>
      <c r="G25" s="480">
        <f>F25*E25</f>
        <v>35707.5</v>
      </c>
      <c r="H25" s="481"/>
      <c r="I25" s="518">
        <v>249.45</v>
      </c>
      <c r="J25" s="479">
        <f>K25-I25</f>
        <v>2.1700000000000159</v>
      </c>
      <c r="K25" s="479">
        <v>251.62</v>
      </c>
      <c r="L25" s="478"/>
      <c r="M25" s="791">
        <f>F25*K25</f>
        <v>78128.009999999995</v>
      </c>
    </row>
    <row r="26" spans="1:13" s="224" customFormat="1" ht="20.100000000000001" customHeight="1" thickBot="1">
      <c r="A26" s="497">
        <v>9</v>
      </c>
      <c r="B26" s="498">
        <v>702</v>
      </c>
      <c r="C26" s="792" t="s">
        <v>210</v>
      </c>
      <c r="D26" s="500" t="s">
        <v>140</v>
      </c>
      <c r="E26" s="500">
        <v>1065</v>
      </c>
      <c r="F26" s="501">
        <v>40.25</v>
      </c>
      <c r="G26" s="502">
        <f>F26*E26</f>
        <v>42866.25</v>
      </c>
      <c r="H26" s="481"/>
      <c r="I26" s="547">
        <v>1197.19</v>
      </c>
      <c r="J26" s="501">
        <f>K26-I26</f>
        <v>82.25</v>
      </c>
      <c r="K26" s="501">
        <v>1279.44</v>
      </c>
      <c r="L26" s="500"/>
      <c r="M26" s="793">
        <f>F26*K26</f>
        <v>51497.46</v>
      </c>
    </row>
    <row r="27" spans="1:13" s="14" customFormat="1" ht="24.95" customHeight="1" thickTop="1" thickBot="1">
      <c r="A27" s="19"/>
      <c r="B27" s="65"/>
      <c r="C27" s="95" t="s">
        <v>174</v>
      </c>
      <c r="D27" s="218"/>
      <c r="E27" s="84"/>
      <c r="F27" s="85"/>
      <c r="G27" s="86">
        <f>SUM(G22:G26)</f>
        <v>251016.25</v>
      </c>
      <c r="H27" s="87"/>
      <c r="I27" s="573"/>
      <c r="J27" s="84"/>
      <c r="K27" s="85"/>
      <c r="L27" s="84"/>
      <c r="M27" s="356">
        <f>SUM(M22:M26)</f>
        <v>408685.62000000005</v>
      </c>
    </row>
    <row r="28" spans="1:13" s="224" customFormat="1" ht="21.95" customHeight="1" thickTop="1">
      <c r="A28" s="519"/>
      <c r="B28" s="520"/>
      <c r="C28" s="534" t="s">
        <v>304</v>
      </c>
      <c r="D28" s="452"/>
      <c r="E28" s="452"/>
      <c r="F28" s="522"/>
      <c r="G28" s="523"/>
      <c r="H28" s="481"/>
      <c r="I28" s="563"/>
      <c r="J28" s="452"/>
      <c r="K28" s="522"/>
      <c r="L28" s="452"/>
      <c r="M28" s="523"/>
    </row>
    <row r="29" spans="1:13" s="224" customFormat="1" ht="51">
      <c r="A29" s="475">
        <v>10</v>
      </c>
      <c r="B29" s="476">
        <v>605</v>
      </c>
      <c r="C29" s="496" t="s">
        <v>752</v>
      </c>
      <c r="D29" s="478" t="s">
        <v>140</v>
      </c>
      <c r="E29" s="478">
        <v>725</v>
      </c>
      <c r="F29" s="479">
        <v>26.45</v>
      </c>
      <c r="G29" s="480">
        <f>F29*E29</f>
        <v>19176.25</v>
      </c>
      <c r="H29" s="481"/>
      <c r="I29" s="518">
        <v>518.42999999999995</v>
      </c>
      <c r="J29" s="479">
        <f>K29-I29</f>
        <v>0</v>
      </c>
      <c r="K29" s="479">
        <v>518.42999999999995</v>
      </c>
      <c r="L29" s="484">
        <v>1</v>
      </c>
      <c r="M29" s="480">
        <f>F29*K29*L29</f>
        <v>13712.473499999998</v>
      </c>
    </row>
    <row r="30" spans="1:13" s="224" customFormat="1" ht="51.75" thickBot="1">
      <c r="A30" s="497">
        <v>11</v>
      </c>
      <c r="B30" s="498">
        <v>603</v>
      </c>
      <c r="C30" s="499" t="s">
        <v>316</v>
      </c>
      <c r="D30" s="500" t="s">
        <v>140</v>
      </c>
      <c r="E30" s="500">
        <v>725</v>
      </c>
      <c r="F30" s="501">
        <v>28.75</v>
      </c>
      <c r="G30" s="502">
        <f>F30*E30</f>
        <v>20843.75</v>
      </c>
      <c r="H30" s="481"/>
      <c r="I30" s="588">
        <v>518.42999999999995</v>
      </c>
      <c r="J30" s="501">
        <f>K30-I30</f>
        <v>0</v>
      </c>
      <c r="K30" s="503">
        <v>518.42999999999995</v>
      </c>
      <c r="L30" s="510">
        <v>1</v>
      </c>
      <c r="M30" s="502">
        <f>F30*K30*L30</f>
        <v>14904.862499999999</v>
      </c>
    </row>
    <row r="31" spans="1:13" s="14" customFormat="1" ht="24.95" customHeight="1" thickTop="1" thickBot="1">
      <c r="A31" s="19"/>
      <c r="B31" s="65"/>
      <c r="C31" s="16" t="s">
        <v>221</v>
      </c>
      <c r="D31" s="218"/>
      <c r="E31" s="84"/>
      <c r="F31" s="85"/>
      <c r="G31" s="219">
        <f>SUM(G29:G30)</f>
        <v>40020</v>
      </c>
      <c r="H31" s="87"/>
      <c r="I31" s="485"/>
      <c r="J31" s="84"/>
      <c r="K31" s="149"/>
      <c r="L31" s="165"/>
      <c r="M31" s="555">
        <f>SUM(M29:M30)</f>
        <v>28617.335999999996</v>
      </c>
    </row>
    <row r="32" spans="1:13" s="224" customFormat="1" ht="21.95" customHeight="1" thickTop="1">
      <c r="A32" s="519"/>
      <c r="B32" s="520"/>
      <c r="C32" s="534" t="s">
        <v>305</v>
      </c>
      <c r="D32" s="452"/>
      <c r="E32" s="452"/>
      <c r="F32" s="522"/>
      <c r="G32" s="523"/>
      <c r="H32" s="481"/>
      <c r="I32" s="563"/>
      <c r="J32" s="452"/>
      <c r="K32" s="522"/>
      <c r="L32" s="452"/>
      <c r="M32" s="523"/>
    </row>
    <row r="33" spans="1:16" s="224" customFormat="1" ht="51">
      <c r="A33" s="475">
        <v>12</v>
      </c>
      <c r="B33" s="476">
        <v>802</v>
      </c>
      <c r="C33" s="496" t="s">
        <v>317</v>
      </c>
      <c r="D33" s="478" t="s">
        <v>140</v>
      </c>
      <c r="E33" s="478">
        <v>11900</v>
      </c>
      <c r="F33" s="479">
        <v>25.3</v>
      </c>
      <c r="G33" s="480">
        <f>F33*E33</f>
        <v>301070</v>
      </c>
      <c r="H33" s="804"/>
      <c r="I33" s="518">
        <v>8763.65</v>
      </c>
      <c r="J33" s="479">
        <f>K33-I33</f>
        <v>1170.1900000000005</v>
      </c>
      <c r="K33" s="479">
        <v>9933.84</v>
      </c>
      <c r="L33" s="484">
        <v>1</v>
      </c>
      <c r="M33" s="480">
        <f>F33*K33*L33</f>
        <v>251326.152</v>
      </c>
    </row>
    <row r="34" spans="1:16" s="224" customFormat="1" ht="38.25">
      <c r="A34" s="475">
        <v>13</v>
      </c>
      <c r="B34" s="476">
        <v>801</v>
      </c>
      <c r="C34" s="496" t="s">
        <v>740</v>
      </c>
      <c r="D34" s="478" t="s">
        <v>140</v>
      </c>
      <c r="E34" s="478">
        <v>5100</v>
      </c>
      <c r="F34" s="479">
        <v>16.100000000000001</v>
      </c>
      <c r="G34" s="480">
        <f>F34*E34</f>
        <v>82110</v>
      </c>
      <c r="H34" s="481"/>
      <c r="I34" s="518">
        <v>4903.42</v>
      </c>
      <c r="J34" s="479">
        <f>K34-I34</f>
        <v>694.25</v>
      </c>
      <c r="K34" s="479">
        <v>5597.67</v>
      </c>
      <c r="L34" s="478"/>
      <c r="M34" s="480">
        <f>F34*K34</f>
        <v>90122.487000000008</v>
      </c>
    </row>
    <row r="35" spans="1:16" s="224" customFormat="1" ht="38.25">
      <c r="A35" s="475">
        <v>14</v>
      </c>
      <c r="B35" s="476">
        <v>801</v>
      </c>
      <c r="C35" s="496" t="s">
        <v>741</v>
      </c>
      <c r="D35" s="478" t="s">
        <v>140</v>
      </c>
      <c r="E35" s="478">
        <v>4600</v>
      </c>
      <c r="F35" s="479">
        <v>16.100000000000001</v>
      </c>
      <c r="G35" s="480">
        <f>F35*E35</f>
        <v>74060</v>
      </c>
      <c r="H35" s="481"/>
      <c r="I35" s="518">
        <v>3040.89</v>
      </c>
      <c r="J35" s="479">
        <f>K35-I35</f>
        <v>361.25</v>
      </c>
      <c r="K35" s="479">
        <v>3402.14</v>
      </c>
      <c r="L35" s="478"/>
      <c r="M35" s="480">
        <f>F35*K35</f>
        <v>54774.454000000005</v>
      </c>
      <c r="P35" s="805">
        <f>M35+M34</f>
        <v>144896.94100000002</v>
      </c>
    </row>
    <row r="36" spans="1:16" s="224" customFormat="1" ht="51.75" thickBot="1">
      <c r="A36" s="497">
        <v>15</v>
      </c>
      <c r="B36" s="498">
        <v>802</v>
      </c>
      <c r="C36" s="499" t="s">
        <v>544</v>
      </c>
      <c r="D36" s="500" t="s">
        <v>140</v>
      </c>
      <c r="E36" s="500">
        <v>30</v>
      </c>
      <c r="F36" s="501">
        <v>161</v>
      </c>
      <c r="G36" s="502">
        <f>F36*E36</f>
        <v>4830</v>
      </c>
      <c r="H36" s="481"/>
      <c r="I36" s="547"/>
      <c r="J36" s="501">
        <f>K36-I36</f>
        <v>0</v>
      </c>
      <c r="K36" s="501"/>
      <c r="L36" s="500"/>
      <c r="M36" s="480">
        <f>F36*K36</f>
        <v>0</v>
      </c>
    </row>
    <row r="37" spans="1:16" s="14" customFormat="1" ht="27" customHeight="1" thickTop="1" thickBot="1">
      <c r="A37" s="19"/>
      <c r="B37" s="65"/>
      <c r="C37" s="16" t="s">
        <v>548</v>
      </c>
      <c r="D37" s="218"/>
      <c r="E37" s="84"/>
      <c r="F37" s="85"/>
      <c r="G37" s="219">
        <f>SUM(G33:G36)</f>
        <v>462070</v>
      </c>
      <c r="H37" s="87"/>
      <c r="I37" s="573"/>
      <c r="J37" s="84"/>
      <c r="K37" s="85"/>
      <c r="L37" s="84"/>
      <c r="M37" s="231">
        <f>SUM(M33:M36)</f>
        <v>396223.09300000005</v>
      </c>
    </row>
    <row r="38" spans="1:16" s="224" customFormat="1" ht="21.95" customHeight="1" thickTop="1">
      <c r="A38" s="519"/>
      <c r="B38" s="520"/>
      <c r="C38" s="534" t="s">
        <v>307</v>
      </c>
      <c r="D38" s="452"/>
      <c r="E38" s="452"/>
      <c r="F38" s="522"/>
      <c r="G38" s="523"/>
      <c r="H38" s="481"/>
      <c r="I38" s="563"/>
      <c r="J38" s="452"/>
      <c r="K38" s="522"/>
      <c r="L38" s="452"/>
      <c r="M38" s="523"/>
    </row>
    <row r="39" spans="1:16" s="224" customFormat="1" ht="51.75" thickBot="1">
      <c r="A39" s="497">
        <v>16</v>
      </c>
      <c r="B39" s="498">
        <v>1002</v>
      </c>
      <c r="C39" s="499" t="s">
        <v>545</v>
      </c>
      <c r="D39" s="500" t="s">
        <v>140</v>
      </c>
      <c r="E39" s="500">
        <v>13350</v>
      </c>
      <c r="F39" s="501">
        <v>25.3</v>
      </c>
      <c r="G39" s="502">
        <f>F39*E39</f>
        <v>337755</v>
      </c>
      <c r="H39" s="481"/>
      <c r="I39" s="547"/>
      <c r="J39" s="501">
        <f>K39-I39</f>
        <v>0</v>
      </c>
      <c r="K39" s="501"/>
      <c r="L39" s="500"/>
      <c r="M39" s="502">
        <f>F39*K39</f>
        <v>0</v>
      </c>
    </row>
    <row r="40" spans="1:16" s="14" customFormat="1" ht="24.95" customHeight="1" thickTop="1" thickBot="1">
      <c r="A40" s="19"/>
      <c r="B40" s="65"/>
      <c r="C40" s="95" t="s">
        <v>550</v>
      </c>
      <c r="D40" s="218"/>
      <c r="E40" s="218"/>
      <c r="F40" s="85"/>
      <c r="G40" s="219">
        <f>SUM(G39)</f>
        <v>337755</v>
      </c>
      <c r="H40" s="87"/>
      <c r="I40" s="573"/>
      <c r="J40" s="218"/>
      <c r="K40" s="85"/>
      <c r="L40" s="218"/>
      <c r="M40" s="231">
        <f>SUM(M39)</f>
        <v>0</v>
      </c>
    </row>
    <row r="41" spans="1:16" s="224" customFormat="1" ht="21.95" customHeight="1" thickTop="1">
      <c r="A41" s="519"/>
      <c r="B41" s="520"/>
      <c r="C41" s="534" t="s">
        <v>306</v>
      </c>
      <c r="D41" s="452"/>
      <c r="E41" s="452"/>
      <c r="F41" s="522"/>
      <c r="G41" s="523"/>
      <c r="H41" s="481"/>
      <c r="I41" s="563"/>
      <c r="J41" s="452"/>
      <c r="K41" s="522"/>
      <c r="L41" s="452"/>
      <c r="M41" s="523"/>
    </row>
    <row r="42" spans="1:16" s="224" customFormat="1" ht="51">
      <c r="A42" s="475">
        <v>17</v>
      </c>
      <c r="B42" s="476">
        <v>901</v>
      </c>
      <c r="C42" s="496" t="s">
        <v>546</v>
      </c>
      <c r="D42" s="478" t="s">
        <v>140</v>
      </c>
      <c r="E42" s="478">
        <v>480</v>
      </c>
      <c r="F42" s="479">
        <v>132.25</v>
      </c>
      <c r="G42" s="480">
        <f t="shared" ref="G42:G47" si="0">F42*E42</f>
        <v>63480</v>
      </c>
      <c r="H42" s="481"/>
      <c r="I42" s="518"/>
      <c r="J42" s="479">
        <f t="shared" ref="J42:J47" si="1">K42-I42</f>
        <v>124</v>
      </c>
      <c r="K42" s="479">
        <v>124</v>
      </c>
      <c r="L42" s="484">
        <v>0.75</v>
      </c>
      <c r="M42" s="480">
        <f>F42*K42*L42</f>
        <v>12299.25</v>
      </c>
    </row>
    <row r="43" spans="1:16" s="224" customFormat="1" ht="51">
      <c r="A43" s="475">
        <v>18</v>
      </c>
      <c r="B43" s="476">
        <v>901</v>
      </c>
      <c r="C43" s="496" t="s">
        <v>293</v>
      </c>
      <c r="D43" s="478" t="s">
        <v>552</v>
      </c>
      <c r="E43" s="478">
        <v>175</v>
      </c>
      <c r="F43" s="479">
        <v>17.25</v>
      </c>
      <c r="G43" s="480">
        <f t="shared" si="0"/>
        <v>3018.75</v>
      </c>
      <c r="H43" s="481"/>
      <c r="I43" s="518"/>
      <c r="J43" s="479">
        <f t="shared" si="1"/>
        <v>0</v>
      </c>
      <c r="K43" s="479"/>
      <c r="L43" s="478"/>
      <c r="M43" s="480">
        <f>F43*K43</f>
        <v>0</v>
      </c>
    </row>
    <row r="44" spans="1:16" s="224" customFormat="1" ht="51">
      <c r="A44" s="475">
        <v>19</v>
      </c>
      <c r="B44" s="476">
        <v>901</v>
      </c>
      <c r="C44" s="496" t="s">
        <v>530</v>
      </c>
      <c r="D44" s="478" t="s">
        <v>552</v>
      </c>
      <c r="E44" s="478">
        <v>120</v>
      </c>
      <c r="F44" s="479">
        <v>34.5</v>
      </c>
      <c r="G44" s="480">
        <f t="shared" si="0"/>
        <v>4140</v>
      </c>
      <c r="H44" s="481"/>
      <c r="I44" s="518"/>
      <c r="J44" s="479">
        <f t="shared" si="1"/>
        <v>0</v>
      </c>
      <c r="K44" s="479"/>
      <c r="L44" s="478"/>
      <c r="M44" s="480">
        <f>F44*K44</f>
        <v>0</v>
      </c>
    </row>
    <row r="45" spans="1:16" s="224" customFormat="1" ht="51">
      <c r="A45" s="475">
        <v>20</v>
      </c>
      <c r="B45" s="476">
        <v>903</v>
      </c>
      <c r="C45" s="496" t="s">
        <v>531</v>
      </c>
      <c r="D45" s="478" t="s">
        <v>140</v>
      </c>
      <c r="E45" s="478">
        <v>755</v>
      </c>
      <c r="F45" s="479">
        <v>40.25</v>
      </c>
      <c r="G45" s="480">
        <f t="shared" si="0"/>
        <v>30388.75</v>
      </c>
      <c r="H45" s="481"/>
      <c r="I45" s="518"/>
      <c r="J45" s="479">
        <f t="shared" si="1"/>
        <v>0</v>
      </c>
      <c r="K45" s="479"/>
      <c r="L45" s="478"/>
      <c r="M45" s="480">
        <f>F45*K45</f>
        <v>0</v>
      </c>
    </row>
    <row r="46" spans="1:16" s="224" customFormat="1" ht="51">
      <c r="A46" s="475">
        <v>21</v>
      </c>
      <c r="B46" s="476">
        <v>903</v>
      </c>
      <c r="C46" s="496" t="s">
        <v>532</v>
      </c>
      <c r="D46" s="478" t="s">
        <v>552</v>
      </c>
      <c r="E46" s="478">
        <v>210</v>
      </c>
      <c r="F46" s="479">
        <v>17.25</v>
      </c>
      <c r="G46" s="480">
        <f t="shared" si="0"/>
        <v>3622.5</v>
      </c>
      <c r="H46" s="481"/>
      <c r="I46" s="518"/>
      <c r="J46" s="479">
        <f t="shared" si="1"/>
        <v>0</v>
      </c>
      <c r="K46" s="479"/>
      <c r="L46" s="478"/>
      <c r="M46" s="480">
        <f>F46*K46</f>
        <v>0</v>
      </c>
    </row>
    <row r="47" spans="1:16" s="224" customFormat="1" ht="51.75" thickBot="1">
      <c r="A47" s="497">
        <v>22</v>
      </c>
      <c r="B47" s="498">
        <v>1602</v>
      </c>
      <c r="C47" s="499" t="s">
        <v>533</v>
      </c>
      <c r="D47" s="500" t="s">
        <v>140</v>
      </c>
      <c r="E47" s="500">
        <v>1350</v>
      </c>
      <c r="F47" s="501">
        <v>51.75</v>
      </c>
      <c r="G47" s="502">
        <f t="shared" si="0"/>
        <v>69862.5</v>
      </c>
      <c r="H47" s="481"/>
      <c r="I47" s="547"/>
      <c r="J47" s="501">
        <f t="shared" si="1"/>
        <v>0</v>
      </c>
      <c r="K47" s="501"/>
      <c r="L47" s="500"/>
      <c r="M47" s="502">
        <f>F47*K47</f>
        <v>0</v>
      </c>
    </row>
    <row r="48" spans="1:16" s="14" customFormat="1" ht="24.95" customHeight="1" thickTop="1" thickBot="1">
      <c r="A48" s="74"/>
      <c r="B48" s="15"/>
      <c r="C48" s="16" t="s">
        <v>302</v>
      </c>
      <c r="D48" s="84"/>
      <c r="E48" s="84"/>
      <c r="F48" s="85"/>
      <c r="G48" s="86">
        <f>SUM(G42:G47)</f>
        <v>174512.5</v>
      </c>
      <c r="H48" s="87"/>
      <c r="I48" s="573"/>
      <c r="J48" s="218"/>
      <c r="K48" s="85"/>
      <c r="L48" s="84"/>
      <c r="M48" s="231">
        <f>SUM(M42:M47)</f>
        <v>12299.25</v>
      </c>
    </row>
    <row r="49" spans="1:13" s="224" customFormat="1" ht="21.95" customHeight="1" thickTop="1">
      <c r="A49" s="519"/>
      <c r="B49" s="520"/>
      <c r="C49" s="534" t="s">
        <v>308</v>
      </c>
      <c r="D49" s="452"/>
      <c r="E49" s="452"/>
      <c r="F49" s="522"/>
      <c r="G49" s="523"/>
      <c r="H49" s="481"/>
      <c r="I49" s="563"/>
      <c r="J49" s="452"/>
      <c r="K49" s="522"/>
      <c r="L49" s="452"/>
      <c r="M49" s="523"/>
    </row>
    <row r="50" spans="1:13" s="224" customFormat="1" ht="51">
      <c r="A50" s="475">
        <v>23</v>
      </c>
      <c r="B50" s="476">
        <v>901</v>
      </c>
      <c r="C50" s="496" t="s">
        <v>534</v>
      </c>
      <c r="D50" s="478" t="s">
        <v>140</v>
      </c>
      <c r="E50" s="478">
        <v>215</v>
      </c>
      <c r="F50" s="479">
        <v>149.5</v>
      </c>
      <c r="G50" s="480">
        <f>F50*E50</f>
        <v>32142.5</v>
      </c>
      <c r="H50" s="481"/>
      <c r="I50" s="518"/>
      <c r="J50" s="479">
        <f>K50-I50</f>
        <v>0</v>
      </c>
      <c r="K50" s="479"/>
      <c r="L50" s="478"/>
      <c r="M50" s="480">
        <f>F50*K50</f>
        <v>0</v>
      </c>
    </row>
    <row r="51" spans="1:13" s="224" customFormat="1" ht="51">
      <c r="A51" s="475">
        <v>24</v>
      </c>
      <c r="B51" s="476">
        <v>901</v>
      </c>
      <c r="C51" s="496" t="s">
        <v>31</v>
      </c>
      <c r="D51" s="478" t="s">
        <v>552</v>
      </c>
      <c r="E51" s="478">
        <v>65</v>
      </c>
      <c r="F51" s="479">
        <v>46</v>
      </c>
      <c r="G51" s="480">
        <f>F51*E51</f>
        <v>2990</v>
      </c>
      <c r="H51" s="481"/>
      <c r="I51" s="518"/>
      <c r="J51" s="479">
        <f>K51-I51</f>
        <v>0</v>
      </c>
      <c r="K51" s="479"/>
      <c r="L51" s="478"/>
      <c r="M51" s="480">
        <f>F51*K51</f>
        <v>0</v>
      </c>
    </row>
    <row r="52" spans="1:13" s="224" customFormat="1" ht="51">
      <c r="A52" s="475"/>
      <c r="B52" s="476"/>
      <c r="C52" s="477" t="s">
        <v>813</v>
      </c>
      <c r="D52" s="478"/>
      <c r="E52" s="478"/>
      <c r="F52" s="479"/>
      <c r="G52" s="480"/>
      <c r="H52" s="481"/>
      <c r="I52" s="518"/>
      <c r="J52" s="479">
        <f>K52-I52</f>
        <v>0</v>
      </c>
      <c r="K52" s="479"/>
      <c r="L52" s="478"/>
      <c r="M52" s="480">
        <f>F52*K52</f>
        <v>0</v>
      </c>
    </row>
    <row r="53" spans="1:13" s="224" customFormat="1" ht="18.75" customHeight="1">
      <c r="A53" s="475">
        <v>25</v>
      </c>
      <c r="B53" s="476">
        <v>901</v>
      </c>
      <c r="C53" s="496" t="s">
        <v>618</v>
      </c>
      <c r="D53" s="478" t="s">
        <v>552</v>
      </c>
      <c r="E53" s="478">
        <v>45</v>
      </c>
      <c r="F53" s="479">
        <v>230</v>
      </c>
      <c r="G53" s="480">
        <f>F53*E53</f>
        <v>10350</v>
      </c>
      <c r="H53" s="481"/>
      <c r="I53" s="518"/>
      <c r="J53" s="479">
        <f>K53-I53</f>
        <v>0</v>
      </c>
      <c r="K53" s="479"/>
      <c r="L53" s="478"/>
      <c r="M53" s="480">
        <f>F53*K53</f>
        <v>0</v>
      </c>
    </row>
    <row r="54" spans="1:13" s="224" customFormat="1" ht="51">
      <c r="A54" s="475"/>
      <c r="B54" s="476"/>
      <c r="C54" s="477" t="s">
        <v>538</v>
      </c>
      <c r="D54" s="478"/>
      <c r="E54" s="478"/>
      <c r="F54" s="479"/>
      <c r="G54" s="480"/>
      <c r="H54" s="481"/>
      <c r="I54" s="518"/>
      <c r="J54" s="478"/>
      <c r="K54" s="479"/>
      <c r="L54" s="478"/>
      <c r="M54" s="480"/>
    </row>
    <row r="55" spans="1:13" s="224" customFormat="1" ht="18.75" customHeight="1">
      <c r="A55" s="475">
        <v>26</v>
      </c>
      <c r="B55" s="476">
        <v>901</v>
      </c>
      <c r="C55" s="496" t="s">
        <v>871</v>
      </c>
      <c r="D55" s="478" t="s">
        <v>552</v>
      </c>
      <c r="E55" s="478">
        <v>125</v>
      </c>
      <c r="F55" s="479">
        <v>82.8</v>
      </c>
      <c r="G55" s="480">
        <f>F55*E55</f>
        <v>10350</v>
      </c>
      <c r="H55" s="481"/>
      <c r="I55" s="518"/>
      <c r="J55" s="479">
        <f>K55-I55</f>
        <v>125</v>
      </c>
      <c r="K55" s="479">
        <v>125</v>
      </c>
      <c r="L55" s="484">
        <v>0.75</v>
      </c>
      <c r="M55" s="480">
        <f>F55*K55*L55</f>
        <v>7762.5</v>
      </c>
    </row>
    <row r="56" spans="1:13" s="224" customFormat="1" ht="18.75" customHeight="1">
      <c r="A56" s="475">
        <v>27</v>
      </c>
      <c r="B56" s="476">
        <v>901</v>
      </c>
      <c r="C56" s="496" t="s">
        <v>872</v>
      </c>
      <c r="D56" s="478" t="s">
        <v>552</v>
      </c>
      <c r="E56" s="478">
        <v>220</v>
      </c>
      <c r="F56" s="479">
        <v>82.8</v>
      </c>
      <c r="G56" s="480">
        <f>F56*E56</f>
        <v>18216</v>
      </c>
      <c r="H56" s="481"/>
      <c r="I56" s="518">
        <v>204</v>
      </c>
      <c r="J56" s="479">
        <f>K56-I56</f>
        <v>36</v>
      </c>
      <c r="K56" s="479">
        <v>240</v>
      </c>
      <c r="L56" s="484">
        <v>0.75</v>
      </c>
      <c r="M56" s="480">
        <f>F56*K56*L56</f>
        <v>14904</v>
      </c>
    </row>
    <row r="57" spans="1:13" s="224" customFormat="1" ht="18.75" customHeight="1">
      <c r="A57" s="475">
        <v>28</v>
      </c>
      <c r="B57" s="476">
        <v>901</v>
      </c>
      <c r="C57" s="496" t="s">
        <v>873</v>
      </c>
      <c r="D57" s="478" t="s">
        <v>552</v>
      </c>
      <c r="E57" s="478">
        <v>250</v>
      </c>
      <c r="F57" s="479">
        <v>82.8</v>
      </c>
      <c r="G57" s="480">
        <f>F57*E57</f>
        <v>20700</v>
      </c>
      <c r="H57" s="481"/>
      <c r="I57" s="518">
        <v>100</v>
      </c>
      <c r="J57" s="479">
        <f>K57-I57</f>
        <v>115</v>
      </c>
      <c r="K57" s="479">
        <v>215</v>
      </c>
      <c r="L57" s="484">
        <v>0.75</v>
      </c>
      <c r="M57" s="480">
        <f>F57*K57*L57</f>
        <v>13351.5</v>
      </c>
    </row>
    <row r="58" spans="1:13" s="224" customFormat="1" ht="59.25" customHeight="1">
      <c r="A58" s="475">
        <v>29</v>
      </c>
      <c r="B58" s="476">
        <v>901</v>
      </c>
      <c r="C58" s="496" t="s">
        <v>216</v>
      </c>
      <c r="D58" s="478" t="s">
        <v>552</v>
      </c>
      <c r="E58" s="478">
        <v>25</v>
      </c>
      <c r="F58" s="479">
        <v>115</v>
      </c>
      <c r="G58" s="480">
        <f>F58*E58</f>
        <v>2875</v>
      </c>
      <c r="H58" s="481"/>
      <c r="I58" s="518"/>
      <c r="J58" s="479">
        <f>K58-I58</f>
        <v>0</v>
      </c>
      <c r="K58" s="479"/>
      <c r="L58" s="798"/>
      <c r="M58" s="480">
        <f>F58*K58</f>
        <v>0</v>
      </c>
    </row>
    <row r="59" spans="1:13" s="224" customFormat="1" ht="51.75" thickBot="1">
      <c r="A59" s="497">
        <v>30</v>
      </c>
      <c r="B59" s="498">
        <v>901</v>
      </c>
      <c r="C59" s="499" t="s">
        <v>135</v>
      </c>
      <c r="D59" s="500" t="s">
        <v>140</v>
      </c>
      <c r="E59" s="500">
        <v>510</v>
      </c>
      <c r="F59" s="501">
        <v>115</v>
      </c>
      <c r="G59" s="502">
        <f>F59*E59</f>
        <v>58650</v>
      </c>
      <c r="H59" s="481"/>
      <c r="I59" s="547"/>
      <c r="J59" s="501">
        <f>K59-I59</f>
        <v>0</v>
      </c>
      <c r="K59" s="501"/>
      <c r="L59" s="500"/>
      <c r="M59" s="502">
        <f>F59*K59</f>
        <v>0</v>
      </c>
    </row>
    <row r="60" spans="1:13" s="14" customFormat="1" ht="24.95" customHeight="1" thickTop="1" thickBot="1">
      <c r="A60" s="74"/>
      <c r="B60" s="15"/>
      <c r="C60" s="16" t="s">
        <v>882</v>
      </c>
      <c r="D60" s="84"/>
      <c r="E60" s="84"/>
      <c r="F60" s="85"/>
      <c r="G60" s="86">
        <f>SUM(G50:G59)</f>
        <v>156273.5</v>
      </c>
      <c r="H60" s="87"/>
      <c r="I60" s="485"/>
      <c r="J60" s="144"/>
      <c r="K60" s="149"/>
      <c r="L60" s="84"/>
      <c r="M60" s="226">
        <f>SUM(M50:M59)</f>
        <v>36018</v>
      </c>
    </row>
    <row r="61" spans="1:13" s="224" customFormat="1" ht="21.95" customHeight="1" thickTop="1">
      <c r="A61" s="519"/>
      <c r="B61" s="520"/>
      <c r="C61" s="534" t="s">
        <v>883</v>
      </c>
      <c r="D61" s="452"/>
      <c r="E61" s="452"/>
      <c r="F61" s="522"/>
      <c r="G61" s="523"/>
      <c r="H61" s="481"/>
      <c r="I61" s="570"/>
      <c r="J61" s="527"/>
      <c r="K61" s="527"/>
      <c r="L61" s="452"/>
      <c r="M61" s="480"/>
    </row>
    <row r="62" spans="1:13" s="224" customFormat="1" ht="18.75" customHeight="1">
      <c r="A62" s="475">
        <v>31</v>
      </c>
      <c r="B62" s="476">
        <v>1501</v>
      </c>
      <c r="C62" s="496" t="s">
        <v>225</v>
      </c>
      <c r="D62" s="478" t="s">
        <v>552</v>
      </c>
      <c r="E62" s="478">
        <v>75</v>
      </c>
      <c r="F62" s="479">
        <v>149.5</v>
      </c>
      <c r="G62" s="480">
        <f>F62*E62</f>
        <v>11212.5</v>
      </c>
      <c r="H62" s="481"/>
      <c r="I62" s="518">
        <v>75</v>
      </c>
      <c r="J62" s="479">
        <f>K62-I62</f>
        <v>0</v>
      </c>
      <c r="K62" s="478">
        <v>75</v>
      </c>
      <c r="L62" s="484">
        <v>0.6</v>
      </c>
      <c r="M62" s="480">
        <f>F62*K62*L62</f>
        <v>6727.5</v>
      </c>
    </row>
    <row r="63" spans="1:13" s="224" customFormat="1" ht="18.75" customHeight="1">
      <c r="A63" s="475">
        <v>32</v>
      </c>
      <c r="B63" s="476">
        <v>1501</v>
      </c>
      <c r="C63" s="496" t="s">
        <v>229</v>
      </c>
      <c r="D63" s="478" t="s">
        <v>552</v>
      </c>
      <c r="E63" s="478">
        <v>155</v>
      </c>
      <c r="F63" s="479">
        <v>230</v>
      </c>
      <c r="G63" s="480">
        <f>F63*E63</f>
        <v>35650</v>
      </c>
      <c r="H63" s="481"/>
      <c r="I63" s="518">
        <v>155</v>
      </c>
      <c r="J63" s="479">
        <f>K63-I63</f>
        <v>0</v>
      </c>
      <c r="K63" s="478">
        <v>155</v>
      </c>
      <c r="L63" s="484">
        <v>0.6</v>
      </c>
      <c r="M63" s="480">
        <f>F63*K63*L63</f>
        <v>21390</v>
      </c>
    </row>
    <row r="64" spans="1:13" s="224" customFormat="1" ht="18.75" customHeight="1">
      <c r="A64" s="475">
        <v>33</v>
      </c>
      <c r="B64" s="476">
        <v>1501</v>
      </c>
      <c r="C64" s="496" t="s">
        <v>230</v>
      </c>
      <c r="D64" s="478" t="s">
        <v>552</v>
      </c>
      <c r="E64" s="478">
        <v>480</v>
      </c>
      <c r="F64" s="479">
        <v>345</v>
      </c>
      <c r="G64" s="480">
        <f>F64*E64</f>
        <v>165600</v>
      </c>
      <c r="H64" s="481"/>
      <c r="I64" s="518">
        <v>480</v>
      </c>
      <c r="J64" s="479">
        <f>K64-I64</f>
        <v>0</v>
      </c>
      <c r="K64" s="478">
        <v>480</v>
      </c>
      <c r="L64" s="484">
        <v>0.6</v>
      </c>
      <c r="M64" s="480">
        <f>F64*K64*L64</f>
        <v>99360</v>
      </c>
    </row>
    <row r="65" spans="1:15" s="224" customFormat="1" ht="26.25" thickBot="1">
      <c r="A65" s="497">
        <v>34</v>
      </c>
      <c r="B65" s="498">
        <v>1501</v>
      </c>
      <c r="C65" s="499" t="s">
        <v>449</v>
      </c>
      <c r="D65" s="500" t="s">
        <v>552</v>
      </c>
      <c r="E65" s="500">
        <v>17</v>
      </c>
      <c r="F65" s="501">
        <v>230</v>
      </c>
      <c r="G65" s="502">
        <f>F65*E65</f>
        <v>3910</v>
      </c>
      <c r="H65" s="481"/>
      <c r="I65" s="547">
        <v>17</v>
      </c>
      <c r="J65" s="501">
        <f>K65-I65</f>
        <v>0</v>
      </c>
      <c r="K65" s="500">
        <v>17</v>
      </c>
      <c r="L65" s="484">
        <v>0.6</v>
      </c>
      <c r="M65" s="480">
        <f>F65*K65*L65</f>
        <v>2346</v>
      </c>
    </row>
    <row r="66" spans="1:15" s="14" customFormat="1" ht="24.95" customHeight="1" thickTop="1" thickBot="1">
      <c r="A66" s="74"/>
      <c r="B66" s="15"/>
      <c r="C66" s="16" t="s">
        <v>886</v>
      </c>
      <c r="D66" s="84"/>
      <c r="E66" s="84"/>
      <c r="F66" s="85"/>
      <c r="G66" s="86">
        <f>SUM(G62:G65)</f>
        <v>216372.5</v>
      </c>
      <c r="H66" s="87"/>
      <c r="I66" s="485"/>
      <c r="J66" s="144"/>
      <c r="K66" s="149"/>
      <c r="L66" s="84"/>
      <c r="M66" s="227">
        <f>SUM(M62:M65)</f>
        <v>129823.5</v>
      </c>
    </row>
    <row r="67" spans="1:15" s="224" customFormat="1" ht="21.95" customHeight="1" thickTop="1">
      <c r="A67" s="519"/>
      <c r="B67" s="520"/>
      <c r="C67" s="534" t="s">
        <v>887</v>
      </c>
      <c r="D67" s="452"/>
      <c r="E67" s="452"/>
      <c r="F67" s="522"/>
      <c r="G67" s="523"/>
      <c r="H67" s="481"/>
      <c r="I67" s="570"/>
      <c r="J67" s="527"/>
      <c r="K67" s="527"/>
      <c r="L67" s="452"/>
      <c r="M67" s="528"/>
    </row>
    <row r="68" spans="1:15" s="224" customFormat="1" ht="16.5" customHeight="1" thickBot="1">
      <c r="A68" s="497">
        <v>35</v>
      </c>
      <c r="B68" s="498">
        <v>14</v>
      </c>
      <c r="C68" s="499" t="s">
        <v>888</v>
      </c>
      <c r="D68" s="500" t="s">
        <v>140</v>
      </c>
      <c r="E68" s="500">
        <v>845</v>
      </c>
      <c r="F68" s="501">
        <v>700</v>
      </c>
      <c r="G68" s="502">
        <f>F68*E68</f>
        <v>591500</v>
      </c>
      <c r="H68" s="481"/>
      <c r="I68" s="547"/>
      <c r="J68" s="501">
        <f>K68-I68</f>
        <v>0</v>
      </c>
      <c r="K68" s="501"/>
      <c r="L68" s="500"/>
      <c r="M68" s="502">
        <f>F68*K68</f>
        <v>0</v>
      </c>
    </row>
    <row r="69" spans="1:15" s="14" customFormat="1" ht="24.95" customHeight="1" thickTop="1" thickBot="1">
      <c r="A69" s="74"/>
      <c r="B69" s="15"/>
      <c r="C69" s="16" t="s">
        <v>889</v>
      </c>
      <c r="D69" s="84"/>
      <c r="E69" s="84"/>
      <c r="F69" s="85"/>
      <c r="G69" s="86">
        <f>SUM(G68)</f>
        <v>591500</v>
      </c>
      <c r="H69" s="87"/>
      <c r="I69" s="573"/>
      <c r="J69" s="84"/>
      <c r="K69" s="85"/>
      <c r="L69" s="84"/>
      <c r="M69" s="226">
        <f>SUM(M68)</f>
        <v>0</v>
      </c>
    </row>
    <row r="70" spans="1:15" s="224" customFormat="1" ht="21.95" customHeight="1" thickTop="1">
      <c r="A70" s="519"/>
      <c r="B70" s="520"/>
      <c r="C70" s="534" t="s">
        <v>890</v>
      </c>
      <c r="D70" s="452"/>
      <c r="E70" s="452"/>
      <c r="F70" s="522"/>
      <c r="G70" s="523"/>
      <c r="H70" s="481"/>
      <c r="I70" s="563"/>
      <c r="J70" s="452"/>
      <c r="K70" s="522"/>
      <c r="L70" s="452"/>
      <c r="M70" s="523"/>
    </row>
    <row r="71" spans="1:15" s="224" customFormat="1" ht="56.25" customHeight="1">
      <c r="A71" s="475">
        <v>36</v>
      </c>
      <c r="B71" s="476">
        <v>1206</v>
      </c>
      <c r="C71" s="496" t="s">
        <v>136</v>
      </c>
      <c r="D71" s="478" t="s">
        <v>140</v>
      </c>
      <c r="E71" s="478">
        <v>275</v>
      </c>
      <c r="F71" s="479">
        <v>138</v>
      </c>
      <c r="G71" s="480">
        <f>F71*E71</f>
        <v>37950</v>
      </c>
      <c r="H71" s="481"/>
      <c r="I71" s="518"/>
      <c r="J71" s="483">
        <f>K71-I71</f>
        <v>289.64999999999998</v>
      </c>
      <c r="K71" s="483">
        <v>289.64999999999998</v>
      </c>
      <c r="L71" s="484">
        <v>1</v>
      </c>
      <c r="M71" s="480">
        <f>F71*K71*L71</f>
        <v>39971.699999999997</v>
      </c>
      <c r="O71" s="483"/>
    </row>
    <row r="72" spans="1:15" s="224" customFormat="1" ht="51.75" thickBot="1">
      <c r="A72" s="497">
        <v>37</v>
      </c>
      <c r="B72" s="498">
        <v>1206</v>
      </c>
      <c r="C72" s="499" t="s">
        <v>137</v>
      </c>
      <c r="D72" s="500" t="s">
        <v>140</v>
      </c>
      <c r="E72" s="500">
        <v>75</v>
      </c>
      <c r="F72" s="501">
        <v>230</v>
      </c>
      <c r="G72" s="502">
        <f>F72*E72</f>
        <v>17250</v>
      </c>
      <c r="H72" s="481"/>
      <c r="I72" s="547"/>
      <c r="J72" s="535">
        <f>K72-I72</f>
        <v>17.64</v>
      </c>
      <c r="K72" s="535">
        <v>17.64</v>
      </c>
      <c r="L72" s="510">
        <v>1</v>
      </c>
      <c r="M72" s="502">
        <f>F72*K72*L72</f>
        <v>4057.2000000000003</v>
      </c>
      <c r="O72" s="535"/>
    </row>
    <row r="73" spans="1:15" s="14" customFormat="1" ht="24.95" customHeight="1" thickTop="1" thickBot="1">
      <c r="A73" s="74"/>
      <c r="B73" s="15"/>
      <c r="C73" s="16" t="s">
        <v>64</v>
      </c>
      <c r="D73" s="84"/>
      <c r="E73" s="84"/>
      <c r="F73" s="85"/>
      <c r="G73" s="86">
        <f>SUM(G71:G72)</f>
        <v>55200</v>
      </c>
      <c r="H73" s="87"/>
      <c r="I73" s="573"/>
      <c r="J73" s="84"/>
      <c r="K73" s="85"/>
      <c r="L73" s="84"/>
      <c r="M73" s="226">
        <f>SUM(M71:M72)</f>
        <v>44028.899999999994</v>
      </c>
    </row>
    <row r="74" spans="1:15" s="224" customFormat="1" ht="21.95" customHeight="1" thickTop="1">
      <c r="A74" s="519"/>
      <c r="B74" s="520"/>
      <c r="C74" s="534" t="s">
        <v>65</v>
      </c>
      <c r="D74" s="452"/>
      <c r="E74" s="452"/>
      <c r="F74" s="522"/>
      <c r="G74" s="523"/>
      <c r="H74" s="481"/>
      <c r="I74" s="563"/>
      <c r="J74" s="452"/>
      <c r="K74" s="522"/>
      <c r="L74" s="452"/>
      <c r="M74" s="523"/>
    </row>
    <row r="75" spans="1:15" s="224" customFormat="1" ht="51">
      <c r="A75" s="475">
        <v>38</v>
      </c>
      <c r="B75" s="476">
        <v>1301</v>
      </c>
      <c r="C75" s="496" t="s">
        <v>610</v>
      </c>
      <c r="D75" s="478" t="s">
        <v>67</v>
      </c>
      <c r="E75" s="478">
        <v>24</v>
      </c>
      <c r="F75" s="479">
        <v>4025</v>
      </c>
      <c r="G75" s="480">
        <f>F75*E75</f>
        <v>96600</v>
      </c>
      <c r="H75" s="481"/>
      <c r="I75" s="518">
        <v>23</v>
      </c>
      <c r="J75" s="479">
        <f>K75-I75</f>
        <v>2</v>
      </c>
      <c r="K75" s="479">
        <v>25</v>
      </c>
      <c r="L75" s="484">
        <v>7.0000000000000007E-2</v>
      </c>
      <c r="M75" s="480">
        <f>F75*K75*L75</f>
        <v>7043.7500000000009</v>
      </c>
    </row>
    <row r="76" spans="1:15" s="224" customFormat="1" ht="51">
      <c r="A76" s="475">
        <v>39</v>
      </c>
      <c r="B76" s="476">
        <v>1301</v>
      </c>
      <c r="C76" s="496" t="s">
        <v>611</v>
      </c>
      <c r="D76" s="478" t="s">
        <v>67</v>
      </c>
      <c r="E76" s="478">
        <v>8</v>
      </c>
      <c r="F76" s="479">
        <v>805</v>
      </c>
      <c r="G76" s="480">
        <f>F76*E76</f>
        <v>6440</v>
      </c>
      <c r="H76" s="481"/>
      <c r="I76" s="518"/>
      <c r="J76" s="479">
        <f>K76-I76</f>
        <v>0</v>
      </c>
      <c r="K76" s="479"/>
      <c r="L76" s="798"/>
      <c r="M76" s="528">
        <f>F76*K76</f>
        <v>0</v>
      </c>
    </row>
    <row r="77" spans="1:15" s="224" customFormat="1" ht="51.75" thickBot="1">
      <c r="A77" s="497">
        <v>40</v>
      </c>
      <c r="B77" s="498">
        <v>1301</v>
      </c>
      <c r="C77" s="499" t="s">
        <v>432</v>
      </c>
      <c r="D77" s="500" t="s">
        <v>67</v>
      </c>
      <c r="E77" s="500">
        <v>195</v>
      </c>
      <c r="F77" s="501">
        <v>230</v>
      </c>
      <c r="G77" s="502">
        <f>F77*E77</f>
        <v>44850</v>
      </c>
      <c r="H77" s="481"/>
      <c r="I77" s="507">
        <v>144</v>
      </c>
      <c r="J77" s="535">
        <f>K77-I77</f>
        <v>9</v>
      </c>
      <c r="K77" s="535">
        <v>153</v>
      </c>
      <c r="L77" s="510">
        <v>1</v>
      </c>
      <c r="M77" s="502">
        <f>F77*K77*L77</f>
        <v>35190</v>
      </c>
    </row>
    <row r="78" spans="1:15" s="14" customFormat="1" ht="21.75" customHeight="1" thickTop="1" thickBot="1">
      <c r="A78" s="74"/>
      <c r="B78" s="15"/>
      <c r="C78" s="16" t="s">
        <v>876</v>
      </c>
      <c r="D78" s="84"/>
      <c r="E78" s="84"/>
      <c r="F78" s="85"/>
      <c r="G78" s="86">
        <f>SUM(G75:G77)</f>
        <v>147890</v>
      </c>
      <c r="H78" s="87"/>
      <c r="I78" s="573"/>
      <c r="J78" s="84"/>
      <c r="K78" s="85"/>
      <c r="L78" s="84"/>
      <c r="M78" s="226">
        <f>SUM(M75:M77)</f>
        <v>42233.75</v>
      </c>
    </row>
    <row r="79" spans="1:15" ht="21.95" customHeight="1" thickTop="1">
      <c r="A79" s="66"/>
      <c r="B79" s="67"/>
      <c r="C79" s="96" t="s">
        <v>877</v>
      </c>
      <c r="D79" s="88"/>
      <c r="E79" s="88"/>
      <c r="F79" s="89"/>
      <c r="G79" s="90"/>
      <c r="I79" s="575"/>
      <c r="J79" s="88"/>
      <c r="K79" s="89"/>
      <c r="L79" s="88"/>
      <c r="M79" s="90"/>
    </row>
    <row r="80" spans="1:15" s="224" customFormat="1" ht="63.75">
      <c r="A80" s="475">
        <v>41</v>
      </c>
      <c r="B80" s="476">
        <v>1305</v>
      </c>
      <c r="C80" s="477" t="s">
        <v>632</v>
      </c>
      <c r="D80" s="478" t="s">
        <v>140</v>
      </c>
      <c r="E80" s="478">
        <v>190</v>
      </c>
      <c r="F80" s="479">
        <v>230</v>
      </c>
      <c r="G80" s="480">
        <f t="shared" ref="G80:G85" si="2">F80*E80</f>
        <v>43700</v>
      </c>
      <c r="H80" s="481"/>
      <c r="I80" s="518"/>
      <c r="J80" s="479">
        <f t="shared" ref="J80:J85" si="3">K80-I80</f>
        <v>0</v>
      </c>
      <c r="K80" s="479"/>
      <c r="L80" s="478"/>
      <c r="M80" s="480">
        <f t="shared" ref="M80:M85" si="4">F80*K80</f>
        <v>0</v>
      </c>
    </row>
    <row r="81" spans="1:13" s="224" customFormat="1" ht="51">
      <c r="A81" s="475">
        <v>42</v>
      </c>
      <c r="B81" s="476">
        <v>1606</v>
      </c>
      <c r="C81" s="496" t="s">
        <v>633</v>
      </c>
      <c r="D81" s="478" t="s">
        <v>552</v>
      </c>
      <c r="E81" s="478">
        <v>350</v>
      </c>
      <c r="F81" s="479">
        <v>28.75</v>
      </c>
      <c r="G81" s="480">
        <f t="shared" si="2"/>
        <v>10062.5</v>
      </c>
      <c r="H81" s="481"/>
      <c r="I81" s="518"/>
      <c r="J81" s="479">
        <f t="shared" si="3"/>
        <v>0</v>
      </c>
      <c r="K81" s="479"/>
      <c r="L81" s="478"/>
      <c r="M81" s="480">
        <f t="shared" si="4"/>
        <v>0</v>
      </c>
    </row>
    <row r="82" spans="1:13" s="224" customFormat="1" ht="38.25">
      <c r="A82" s="475">
        <v>43</v>
      </c>
      <c r="B82" s="476">
        <v>1201</v>
      </c>
      <c r="C82" s="496" t="s">
        <v>842</v>
      </c>
      <c r="D82" s="478" t="s">
        <v>67</v>
      </c>
      <c r="E82" s="478">
        <v>80</v>
      </c>
      <c r="F82" s="479">
        <v>28.75</v>
      </c>
      <c r="G82" s="480">
        <f t="shared" si="2"/>
        <v>2300</v>
      </c>
      <c r="H82" s="481"/>
      <c r="I82" s="518"/>
      <c r="J82" s="479">
        <f t="shared" si="3"/>
        <v>0</v>
      </c>
      <c r="K82" s="479"/>
      <c r="L82" s="478"/>
      <c r="M82" s="480">
        <f t="shared" si="4"/>
        <v>0</v>
      </c>
    </row>
    <row r="83" spans="1:13" s="224" customFormat="1" ht="38.25">
      <c r="A83" s="475">
        <v>44</v>
      </c>
      <c r="B83" s="476">
        <v>1201</v>
      </c>
      <c r="C83" s="477" t="s">
        <v>34</v>
      </c>
      <c r="D83" s="478" t="s">
        <v>552</v>
      </c>
      <c r="E83" s="478">
        <v>1955</v>
      </c>
      <c r="F83" s="479">
        <v>20.7</v>
      </c>
      <c r="G83" s="480">
        <f t="shared" si="2"/>
        <v>40468.5</v>
      </c>
      <c r="H83" s="481"/>
      <c r="I83" s="518">
        <v>951</v>
      </c>
      <c r="J83" s="479">
        <f t="shared" si="3"/>
        <v>105.72000000000003</v>
      </c>
      <c r="K83" s="479">
        <v>1056.72</v>
      </c>
      <c r="L83" s="478"/>
      <c r="M83" s="480">
        <f t="shared" si="4"/>
        <v>21874.103999999999</v>
      </c>
    </row>
    <row r="84" spans="1:13" s="224" customFormat="1" ht="51">
      <c r="A84" s="475">
        <v>45</v>
      </c>
      <c r="B84" s="476">
        <v>1702</v>
      </c>
      <c r="C84" s="496" t="s">
        <v>634</v>
      </c>
      <c r="D84" s="478" t="s">
        <v>67</v>
      </c>
      <c r="E84" s="478">
        <v>2</v>
      </c>
      <c r="F84" s="479">
        <v>11500</v>
      </c>
      <c r="G84" s="480">
        <f t="shared" si="2"/>
        <v>23000</v>
      </c>
      <c r="H84" s="481"/>
      <c r="I84" s="518"/>
      <c r="J84" s="479">
        <f t="shared" si="3"/>
        <v>0</v>
      </c>
      <c r="K84" s="479"/>
      <c r="L84" s="478"/>
      <c r="M84" s="480">
        <f t="shared" si="4"/>
        <v>0</v>
      </c>
    </row>
    <row r="85" spans="1:13" s="224" customFormat="1" ht="39" thickBot="1">
      <c r="A85" s="675">
        <v>46</v>
      </c>
      <c r="B85" s="676">
        <v>903</v>
      </c>
      <c r="C85" s="677" t="s">
        <v>858</v>
      </c>
      <c r="D85" s="678" t="s">
        <v>552</v>
      </c>
      <c r="E85" s="678">
        <v>25</v>
      </c>
      <c r="F85" s="503">
        <v>17.25</v>
      </c>
      <c r="G85" s="509">
        <f t="shared" si="2"/>
        <v>431.25</v>
      </c>
      <c r="H85" s="481"/>
      <c r="I85" s="518"/>
      <c r="J85" s="479">
        <f t="shared" si="3"/>
        <v>0</v>
      </c>
      <c r="K85" s="479"/>
      <c r="L85" s="678"/>
      <c r="M85" s="480">
        <f t="shared" si="4"/>
        <v>0</v>
      </c>
    </row>
    <row r="86" spans="1:13" s="14" customFormat="1" ht="22.5" customHeight="1" thickTop="1" thickBot="1">
      <c r="A86" s="134"/>
      <c r="B86" s="115"/>
      <c r="C86" s="116" t="s">
        <v>859</v>
      </c>
      <c r="D86" s="144"/>
      <c r="E86" s="144"/>
      <c r="F86" s="149"/>
      <c r="G86" s="147">
        <f>SUM(G80:G85)</f>
        <v>119962.25</v>
      </c>
      <c r="H86" s="87"/>
      <c r="I86" s="485"/>
      <c r="J86" s="144"/>
      <c r="K86" s="149"/>
      <c r="L86" s="144"/>
      <c r="M86" s="227">
        <f>SUM(M80:M85)</f>
        <v>21874.103999999999</v>
      </c>
    </row>
    <row r="87" spans="1:13" ht="13.5" customHeight="1" thickTop="1" thickBot="1">
      <c r="A87" s="15"/>
      <c r="B87" s="15"/>
      <c r="C87" s="16"/>
      <c r="D87" s="84"/>
      <c r="E87" s="84"/>
      <c r="F87" s="172"/>
      <c r="G87" s="173"/>
      <c r="I87" s="576"/>
      <c r="J87" s="84"/>
      <c r="K87" s="172"/>
      <c r="L87" s="84"/>
      <c r="M87" s="173"/>
    </row>
    <row r="88" spans="1:13" ht="21.75" customHeight="1" thickTop="1" thickBot="1">
      <c r="A88" s="104"/>
      <c r="B88" s="105"/>
      <c r="C88" s="106" t="s">
        <v>175</v>
      </c>
      <c r="D88" s="174"/>
      <c r="E88" s="174"/>
      <c r="F88" s="175"/>
      <c r="G88" s="176">
        <f>G86+G78+G73+G69+G66+G60+G48+G40+G37+G31+G27+G19+G13</f>
        <v>2767162</v>
      </c>
      <c r="H88" s="182"/>
      <c r="I88" s="577"/>
      <c r="J88" s="174"/>
      <c r="K88" s="175"/>
      <c r="L88" s="174"/>
      <c r="M88" s="228">
        <f>M86+M78+M73+M69+M66+M60+M48+M40+M37+M31+M27+M19+M13</f>
        <v>1293926.548</v>
      </c>
    </row>
    <row r="89" spans="1:13" ht="15.75" customHeight="1" thickTop="1">
      <c r="A89" s="9"/>
      <c r="B89" s="9"/>
      <c r="C89" s="10"/>
      <c r="D89" s="177"/>
      <c r="E89" s="177"/>
      <c r="F89" s="178"/>
      <c r="G89" s="178"/>
      <c r="H89" s="182"/>
      <c r="I89" s="567"/>
      <c r="J89" s="177"/>
      <c r="K89" s="178"/>
      <c r="L89" s="177"/>
      <c r="M89" s="178"/>
    </row>
    <row r="90" spans="1:13" ht="25.5" customHeight="1">
      <c r="A90" s="8"/>
      <c r="B90" s="8"/>
      <c r="C90" s="8" t="s">
        <v>846</v>
      </c>
      <c r="D90" s="179"/>
      <c r="E90" s="179"/>
      <c r="F90" s="180"/>
      <c r="G90" s="180"/>
      <c r="I90" s="578"/>
      <c r="J90" s="179"/>
      <c r="K90" s="180"/>
      <c r="L90" s="179"/>
      <c r="M90" s="180"/>
    </row>
    <row r="91" spans="1:13" ht="10.5" customHeight="1" thickBot="1">
      <c r="A91" s="2"/>
      <c r="B91" s="2"/>
      <c r="C91" s="2"/>
      <c r="D91" s="182"/>
      <c r="E91" s="182"/>
      <c r="F91" s="184"/>
      <c r="G91" s="184"/>
      <c r="I91" s="579"/>
      <c r="J91" s="182"/>
      <c r="K91" s="184"/>
      <c r="L91" s="182"/>
      <c r="M91" s="184"/>
    </row>
    <row r="92" spans="1:13" ht="25.5" customHeight="1" thickTop="1">
      <c r="A92" s="107" t="s">
        <v>247</v>
      </c>
      <c r="B92" s="108"/>
      <c r="C92" s="108" t="s">
        <v>248</v>
      </c>
      <c r="D92" s="108" t="s">
        <v>245</v>
      </c>
      <c r="E92" s="108" t="s">
        <v>246</v>
      </c>
      <c r="F92" s="109" t="s">
        <v>249</v>
      </c>
      <c r="G92" s="110" t="s">
        <v>244</v>
      </c>
      <c r="I92" s="580"/>
      <c r="J92" s="108"/>
      <c r="K92" s="109"/>
      <c r="L92" s="108"/>
      <c r="M92" s="110"/>
    </row>
    <row r="93" spans="1:13" s="224" customFormat="1" ht="21.95" customHeight="1">
      <c r="A93" s="475"/>
      <c r="B93" s="476"/>
      <c r="C93" s="508" t="s">
        <v>860</v>
      </c>
      <c r="D93" s="478"/>
      <c r="E93" s="478"/>
      <c r="F93" s="479"/>
      <c r="G93" s="480"/>
      <c r="H93" s="481"/>
      <c r="I93" s="518"/>
      <c r="J93" s="478"/>
      <c r="K93" s="479"/>
      <c r="L93" s="478"/>
      <c r="M93" s="480"/>
    </row>
    <row r="94" spans="1:13" s="224" customFormat="1" ht="51.75" thickBot="1">
      <c r="A94" s="497">
        <v>1</v>
      </c>
      <c r="B94" s="498">
        <v>603</v>
      </c>
      <c r="C94" s="499" t="s">
        <v>635</v>
      </c>
      <c r="D94" s="500" t="s">
        <v>140</v>
      </c>
      <c r="E94" s="500">
        <v>395</v>
      </c>
      <c r="F94" s="501">
        <v>29.9</v>
      </c>
      <c r="G94" s="502">
        <f>F94*E94</f>
        <v>11810.5</v>
      </c>
      <c r="H94" s="481"/>
      <c r="I94" s="547">
        <v>409.94</v>
      </c>
      <c r="J94" s="501">
        <f>K94-I94</f>
        <v>0</v>
      </c>
      <c r="K94" s="501">
        <v>409.94</v>
      </c>
      <c r="L94" s="500"/>
      <c r="M94" s="502">
        <f>F94*K94</f>
        <v>12257.206</v>
      </c>
    </row>
    <row r="95" spans="1:13" ht="24.95" customHeight="1" thickTop="1" thickBot="1">
      <c r="A95" s="74"/>
      <c r="B95" s="15"/>
      <c r="C95" s="16" t="s">
        <v>221</v>
      </c>
      <c r="D95" s="84"/>
      <c r="E95" s="84"/>
      <c r="F95" s="85"/>
      <c r="G95" s="86">
        <f>SUM(G94)</f>
        <v>11810.5</v>
      </c>
      <c r="I95" s="573"/>
      <c r="J95" s="84"/>
      <c r="K95" s="85"/>
      <c r="L95" s="84"/>
      <c r="M95" s="226">
        <f>SUM(M94)</f>
        <v>12257.206</v>
      </c>
    </row>
    <row r="96" spans="1:13" ht="21.95" customHeight="1" thickTop="1">
      <c r="A96" s="66"/>
      <c r="B96" s="67"/>
      <c r="C96" s="96" t="s">
        <v>604</v>
      </c>
      <c r="D96" s="88"/>
      <c r="E96" s="88"/>
      <c r="F96" s="89"/>
      <c r="G96" s="90"/>
      <c r="I96" s="575"/>
      <c r="J96" s="88"/>
      <c r="K96" s="89"/>
      <c r="L96" s="88"/>
      <c r="M96" s="90"/>
    </row>
    <row r="97" spans="1:13" s="224" customFormat="1" ht="51">
      <c r="A97" s="475">
        <v>2</v>
      </c>
      <c r="B97" s="476">
        <v>902</v>
      </c>
      <c r="C97" s="496" t="s">
        <v>648</v>
      </c>
      <c r="D97" s="478" t="s">
        <v>140</v>
      </c>
      <c r="E97" s="478">
        <v>2795</v>
      </c>
      <c r="F97" s="479">
        <v>69</v>
      </c>
      <c r="G97" s="480">
        <f>F97*E97</f>
        <v>192855</v>
      </c>
      <c r="H97" s="481"/>
      <c r="I97" s="518">
        <v>500</v>
      </c>
      <c r="J97" s="479">
        <f>K97-I97</f>
        <v>0</v>
      </c>
      <c r="K97" s="479">
        <v>500</v>
      </c>
      <c r="L97" s="478"/>
      <c r="M97" s="480">
        <f>F97*K97</f>
        <v>34500</v>
      </c>
    </row>
    <row r="98" spans="1:13" s="224" customFormat="1" ht="51">
      <c r="A98" s="475">
        <v>3</v>
      </c>
      <c r="B98" s="476">
        <v>902</v>
      </c>
      <c r="C98" s="496" t="s">
        <v>649</v>
      </c>
      <c r="D98" s="478" t="s">
        <v>140</v>
      </c>
      <c r="E98" s="478">
        <v>1060</v>
      </c>
      <c r="F98" s="479">
        <v>69</v>
      </c>
      <c r="G98" s="480">
        <f>F98*E98</f>
        <v>73140</v>
      </c>
      <c r="H98" s="481"/>
      <c r="I98" s="518"/>
      <c r="J98" s="479">
        <f>K98-I98</f>
        <v>0</v>
      </c>
      <c r="K98" s="479"/>
      <c r="L98" s="478"/>
      <c r="M98" s="480">
        <f>F98*K98</f>
        <v>0</v>
      </c>
    </row>
    <row r="99" spans="1:13" s="224" customFormat="1" ht="51">
      <c r="A99" s="475">
        <v>4</v>
      </c>
      <c r="B99" s="476">
        <v>902</v>
      </c>
      <c r="C99" s="496" t="s">
        <v>650</v>
      </c>
      <c r="D99" s="478" t="s">
        <v>140</v>
      </c>
      <c r="E99" s="478">
        <v>1155</v>
      </c>
      <c r="F99" s="479">
        <v>69</v>
      </c>
      <c r="G99" s="480">
        <f>F99*E99</f>
        <v>79695</v>
      </c>
      <c r="H99" s="481"/>
      <c r="I99" s="518"/>
      <c r="J99" s="479">
        <f>K99-I99</f>
        <v>0</v>
      </c>
      <c r="K99" s="479"/>
      <c r="L99" s="478"/>
      <c r="M99" s="480">
        <f>F99*K99</f>
        <v>0</v>
      </c>
    </row>
    <row r="100" spans="1:13" s="224" customFormat="1" ht="39" thickBot="1">
      <c r="A100" s="497">
        <v>5</v>
      </c>
      <c r="B100" s="498">
        <v>902</v>
      </c>
      <c r="C100" s="499" t="s">
        <v>645</v>
      </c>
      <c r="D100" s="500" t="s">
        <v>552</v>
      </c>
      <c r="E100" s="500">
        <v>1570</v>
      </c>
      <c r="F100" s="501">
        <v>11.5</v>
      </c>
      <c r="G100" s="502">
        <f>F100*E100</f>
        <v>18055</v>
      </c>
      <c r="H100" s="481"/>
      <c r="I100" s="547"/>
      <c r="J100" s="501">
        <f>K100-I100</f>
        <v>0</v>
      </c>
      <c r="K100" s="501"/>
      <c r="L100" s="500"/>
      <c r="M100" s="502">
        <f>F100*K100</f>
        <v>0</v>
      </c>
    </row>
    <row r="101" spans="1:13" ht="24.95" customHeight="1" thickTop="1" thickBot="1">
      <c r="A101" s="74"/>
      <c r="B101" s="15"/>
      <c r="C101" s="16" t="s">
        <v>646</v>
      </c>
      <c r="D101" s="84"/>
      <c r="E101" s="84"/>
      <c r="F101" s="85"/>
      <c r="G101" s="86">
        <f>SUM(G97:G100)</f>
        <v>363745</v>
      </c>
      <c r="I101" s="573"/>
      <c r="J101" s="84"/>
      <c r="K101" s="85"/>
      <c r="L101" s="84"/>
      <c r="M101" s="226">
        <f>SUM(M97:M100)</f>
        <v>34500</v>
      </c>
    </row>
    <row r="102" spans="1:13" ht="21.95" customHeight="1" thickTop="1">
      <c r="A102" s="66"/>
      <c r="B102" s="67"/>
      <c r="C102" s="96" t="s">
        <v>647</v>
      </c>
      <c r="D102" s="88"/>
      <c r="E102" s="88"/>
      <c r="F102" s="89"/>
      <c r="G102" s="90"/>
      <c r="I102" s="575"/>
      <c r="J102" s="88"/>
      <c r="K102" s="89"/>
      <c r="L102" s="88"/>
      <c r="M102" s="90"/>
    </row>
    <row r="103" spans="1:13" s="224" customFormat="1" ht="51">
      <c r="A103" s="475">
        <v>6</v>
      </c>
      <c r="B103" s="476">
        <v>90</v>
      </c>
      <c r="C103" s="496" t="s">
        <v>474</v>
      </c>
      <c r="D103" s="478" t="s">
        <v>140</v>
      </c>
      <c r="E103" s="478">
        <v>2080</v>
      </c>
      <c r="F103" s="479">
        <v>264.5</v>
      </c>
      <c r="G103" s="480">
        <f>F103*E103</f>
        <v>550160</v>
      </c>
      <c r="H103" s="481"/>
      <c r="I103" s="518"/>
      <c r="J103" s="479">
        <f>K103-I103</f>
        <v>0</v>
      </c>
      <c r="K103" s="479"/>
      <c r="L103" s="478"/>
      <c r="M103" s="480">
        <f>F103*K103</f>
        <v>0</v>
      </c>
    </row>
    <row r="104" spans="1:13" s="224" customFormat="1" ht="51">
      <c r="A104" s="475">
        <v>7</v>
      </c>
      <c r="B104" s="476">
        <v>901</v>
      </c>
      <c r="C104" s="496" t="s">
        <v>475</v>
      </c>
      <c r="D104" s="478" t="s">
        <v>552</v>
      </c>
      <c r="E104" s="478">
        <v>25</v>
      </c>
      <c r="F104" s="479">
        <v>184</v>
      </c>
      <c r="G104" s="480">
        <f>F104*E104</f>
        <v>4600</v>
      </c>
      <c r="H104" s="481"/>
      <c r="I104" s="518"/>
      <c r="J104" s="479">
        <f>K104-I104</f>
        <v>0</v>
      </c>
      <c r="K104" s="479"/>
      <c r="L104" s="478"/>
      <c r="M104" s="480">
        <f>F104*K104</f>
        <v>0</v>
      </c>
    </row>
    <row r="105" spans="1:13" s="224" customFormat="1" ht="51">
      <c r="A105" s="475">
        <v>8</v>
      </c>
      <c r="B105" s="476">
        <v>901</v>
      </c>
      <c r="C105" s="496" t="s">
        <v>476</v>
      </c>
      <c r="D105" s="478" t="s">
        <v>140</v>
      </c>
      <c r="E105" s="478">
        <v>4</v>
      </c>
      <c r="F105" s="479">
        <v>264.5</v>
      </c>
      <c r="G105" s="480">
        <f>F105*E105</f>
        <v>1058</v>
      </c>
      <c r="H105" s="481"/>
      <c r="I105" s="518"/>
      <c r="J105" s="479">
        <f>K105-I105</f>
        <v>0</v>
      </c>
      <c r="K105" s="479"/>
      <c r="L105" s="478"/>
      <c r="M105" s="480">
        <f>F105*K105</f>
        <v>0</v>
      </c>
    </row>
    <row r="106" spans="1:13" s="224" customFormat="1" ht="51.75" thickBot="1">
      <c r="A106" s="497">
        <v>9</v>
      </c>
      <c r="B106" s="498">
        <v>901</v>
      </c>
      <c r="C106" s="499" t="s">
        <v>430</v>
      </c>
      <c r="D106" s="500" t="s">
        <v>552</v>
      </c>
      <c r="E106" s="500">
        <v>175</v>
      </c>
      <c r="F106" s="501">
        <v>40.25</v>
      </c>
      <c r="G106" s="502">
        <f>F106*E106</f>
        <v>7043.75</v>
      </c>
      <c r="H106" s="481"/>
      <c r="I106" s="547"/>
      <c r="J106" s="501">
        <f>K106-I106</f>
        <v>0</v>
      </c>
      <c r="K106" s="501"/>
      <c r="L106" s="500"/>
      <c r="M106" s="502">
        <f>F106*K106</f>
        <v>0</v>
      </c>
    </row>
    <row r="107" spans="1:13" ht="24.95" customHeight="1" thickTop="1" thickBot="1">
      <c r="A107" s="74"/>
      <c r="B107" s="15"/>
      <c r="C107" s="16" t="s">
        <v>241</v>
      </c>
      <c r="D107" s="84"/>
      <c r="E107" s="84"/>
      <c r="F107" s="85"/>
      <c r="G107" s="86">
        <f>SUM(G103:G106)</f>
        <v>562861.75</v>
      </c>
      <c r="I107" s="573"/>
      <c r="J107" s="84"/>
      <c r="K107" s="85"/>
      <c r="L107" s="84"/>
      <c r="M107" s="226">
        <f>SUM(M103:M106)</f>
        <v>0</v>
      </c>
    </row>
    <row r="108" spans="1:13" ht="21.95" customHeight="1" thickTop="1">
      <c r="A108" s="66"/>
      <c r="B108" s="67"/>
      <c r="C108" s="96" t="s">
        <v>242</v>
      </c>
      <c r="D108" s="88"/>
      <c r="E108" s="88"/>
      <c r="F108" s="89"/>
      <c r="G108" s="90"/>
      <c r="I108" s="575"/>
      <c r="J108" s="88"/>
      <c r="K108" s="89"/>
      <c r="L108" s="88"/>
      <c r="M108" s="90"/>
    </row>
    <row r="109" spans="1:13" s="224" customFormat="1" ht="76.5">
      <c r="A109" s="667" t="s">
        <v>243</v>
      </c>
      <c r="B109" s="668">
        <v>906</v>
      </c>
      <c r="C109" s="496" t="s">
        <v>600</v>
      </c>
      <c r="D109" s="478" t="s">
        <v>140</v>
      </c>
      <c r="E109" s="478" t="s">
        <v>141</v>
      </c>
      <c r="F109" s="479">
        <v>460</v>
      </c>
      <c r="G109" s="480"/>
      <c r="H109" s="481"/>
      <c r="I109" s="518"/>
      <c r="J109" s="479">
        <f>K109-I109</f>
        <v>0</v>
      </c>
      <c r="K109" s="479"/>
      <c r="L109" s="478"/>
      <c r="M109" s="480">
        <f>F109*K109</f>
        <v>0</v>
      </c>
    </row>
    <row r="110" spans="1:13" s="224" customFormat="1" ht="51">
      <c r="A110" s="475">
        <v>10</v>
      </c>
      <c r="B110" s="476">
        <v>905</v>
      </c>
      <c r="C110" s="496" t="s">
        <v>651</v>
      </c>
      <c r="D110" s="478" t="s">
        <v>140</v>
      </c>
      <c r="E110" s="478">
        <v>1495</v>
      </c>
      <c r="F110" s="479">
        <v>132.25</v>
      </c>
      <c r="G110" s="480">
        <f>F110*E110</f>
        <v>197713.75</v>
      </c>
      <c r="H110" s="481"/>
      <c r="I110" s="518"/>
      <c r="J110" s="479">
        <f>K110-I110</f>
        <v>0</v>
      </c>
      <c r="K110" s="479"/>
      <c r="L110" s="478"/>
      <c r="M110" s="480">
        <f>F110*K110</f>
        <v>0</v>
      </c>
    </row>
    <row r="111" spans="1:13" s="224" customFormat="1" ht="51">
      <c r="A111" s="475">
        <v>11</v>
      </c>
      <c r="B111" s="476">
        <v>1301</v>
      </c>
      <c r="C111" s="496" t="s">
        <v>652</v>
      </c>
      <c r="D111" s="478" t="s">
        <v>67</v>
      </c>
      <c r="E111" s="478">
        <v>65</v>
      </c>
      <c r="F111" s="479">
        <v>920</v>
      </c>
      <c r="G111" s="480">
        <f>F111*E111</f>
        <v>59800</v>
      </c>
      <c r="H111" s="481"/>
      <c r="I111" s="518"/>
      <c r="J111" s="479">
        <f>K111-I111</f>
        <v>0</v>
      </c>
      <c r="K111" s="479"/>
      <c r="L111" s="478"/>
      <c r="M111" s="480">
        <f>F111*K111</f>
        <v>0</v>
      </c>
    </row>
    <row r="112" spans="1:13" s="224" customFormat="1" ht="51">
      <c r="A112" s="475">
        <v>12</v>
      </c>
      <c r="B112" s="476">
        <v>1301</v>
      </c>
      <c r="C112" s="496" t="s">
        <v>653</v>
      </c>
      <c r="D112" s="478" t="s">
        <v>67</v>
      </c>
      <c r="E112" s="478">
        <v>73</v>
      </c>
      <c r="F112" s="479">
        <v>920</v>
      </c>
      <c r="G112" s="480">
        <f>F112*E112</f>
        <v>67160</v>
      </c>
      <c r="H112" s="481"/>
      <c r="I112" s="518"/>
      <c r="J112" s="479">
        <f>K112-I112</f>
        <v>0</v>
      </c>
      <c r="K112" s="479"/>
      <c r="L112" s="478"/>
      <c r="M112" s="480">
        <f>F112*K112</f>
        <v>0</v>
      </c>
    </row>
    <row r="113" spans="1:13" s="224" customFormat="1" ht="39" thickBot="1">
      <c r="A113" s="497">
        <v>13</v>
      </c>
      <c r="B113" s="498">
        <v>1301</v>
      </c>
      <c r="C113" s="499" t="s">
        <v>147</v>
      </c>
      <c r="D113" s="500" t="s">
        <v>67</v>
      </c>
      <c r="E113" s="500">
        <v>50</v>
      </c>
      <c r="F113" s="501">
        <v>920</v>
      </c>
      <c r="G113" s="502">
        <f>F113*E113</f>
        <v>46000</v>
      </c>
      <c r="H113" s="481"/>
      <c r="I113" s="547"/>
      <c r="J113" s="501">
        <f>K113-I113</f>
        <v>0</v>
      </c>
      <c r="K113" s="501"/>
      <c r="L113" s="500"/>
      <c r="M113" s="502">
        <f>F113*K113</f>
        <v>0</v>
      </c>
    </row>
    <row r="114" spans="1:13" ht="24.95" customHeight="1" thickTop="1" thickBot="1">
      <c r="A114" s="74"/>
      <c r="B114" s="15"/>
      <c r="C114" s="16" t="s">
        <v>876</v>
      </c>
      <c r="D114" s="84"/>
      <c r="E114" s="84"/>
      <c r="F114" s="85"/>
      <c r="G114" s="86">
        <f>SUM(G109:G113)</f>
        <v>370673.75</v>
      </c>
      <c r="I114" s="573"/>
      <c r="J114" s="84"/>
      <c r="K114" s="85"/>
      <c r="L114" s="84"/>
      <c r="M114" s="226">
        <f>SUM(M109:M113)</f>
        <v>0</v>
      </c>
    </row>
    <row r="115" spans="1:13" ht="21.95" customHeight="1" thickTop="1">
      <c r="A115" s="66"/>
      <c r="B115" s="67"/>
      <c r="C115" s="96" t="s">
        <v>148</v>
      </c>
      <c r="D115" s="88"/>
      <c r="E115" s="88"/>
      <c r="F115" s="89"/>
      <c r="G115" s="90"/>
      <c r="I115" s="575"/>
      <c r="J115" s="88"/>
      <c r="K115" s="89"/>
      <c r="L115" s="88"/>
      <c r="M115" s="90"/>
    </row>
    <row r="116" spans="1:13" s="224" customFormat="1" ht="81.75">
      <c r="A116" s="667" t="s">
        <v>237</v>
      </c>
      <c r="B116" s="668">
        <v>906</v>
      </c>
      <c r="C116" s="496" t="s">
        <v>891</v>
      </c>
      <c r="D116" s="478" t="s">
        <v>140</v>
      </c>
      <c r="E116" s="478" t="s">
        <v>141</v>
      </c>
      <c r="F116" s="479">
        <v>230</v>
      </c>
      <c r="G116" s="480"/>
      <c r="H116" s="481"/>
      <c r="I116" s="518"/>
      <c r="J116" s="479">
        <f>K116-I116</f>
        <v>53</v>
      </c>
      <c r="K116" s="479">
        <v>53</v>
      </c>
      <c r="L116" s="478"/>
      <c r="M116" s="480">
        <f>F116*K116</f>
        <v>12190</v>
      </c>
    </row>
    <row r="117" spans="1:13" s="224" customFormat="1" ht="39" thickBot="1">
      <c r="A117" s="497">
        <v>14</v>
      </c>
      <c r="B117" s="498">
        <v>1202</v>
      </c>
      <c r="C117" s="499" t="s">
        <v>238</v>
      </c>
      <c r="D117" s="500" t="s">
        <v>552</v>
      </c>
      <c r="E117" s="500">
        <v>605</v>
      </c>
      <c r="F117" s="501">
        <v>11.5</v>
      </c>
      <c r="G117" s="502">
        <f>F117*E117</f>
        <v>6957.5</v>
      </c>
      <c r="H117" s="481"/>
      <c r="I117" s="547"/>
      <c r="J117" s="501">
        <f>K117-I117</f>
        <v>0</v>
      </c>
      <c r="K117" s="501"/>
      <c r="L117" s="500"/>
      <c r="M117" s="502">
        <f>F117*K117</f>
        <v>0</v>
      </c>
    </row>
    <row r="118" spans="1:13" ht="24.95" customHeight="1" thickTop="1" thickBot="1">
      <c r="A118" s="74"/>
      <c r="B118" s="15"/>
      <c r="C118" s="16" t="s">
        <v>581</v>
      </c>
      <c r="D118" s="84"/>
      <c r="E118" s="84"/>
      <c r="F118" s="85"/>
      <c r="G118" s="86">
        <f>SUM(G116:G117)</f>
        <v>6957.5</v>
      </c>
      <c r="I118" s="573"/>
      <c r="J118" s="84"/>
      <c r="K118" s="85"/>
      <c r="L118" s="84"/>
      <c r="M118" s="226">
        <f>SUM(M116:M117)</f>
        <v>12190</v>
      </c>
    </row>
    <row r="119" spans="1:13" ht="21.95" customHeight="1" thickTop="1">
      <c r="A119" s="66"/>
      <c r="B119" s="67"/>
      <c r="C119" s="96" t="s">
        <v>451</v>
      </c>
      <c r="D119" s="88"/>
      <c r="E119" s="88"/>
      <c r="F119" s="89"/>
      <c r="G119" s="90"/>
      <c r="I119" s="575"/>
      <c r="J119" s="88"/>
      <c r="K119" s="89"/>
      <c r="L119" s="88"/>
      <c r="M119" s="90"/>
    </row>
    <row r="120" spans="1:13" s="224" customFormat="1" ht="51.75" thickBot="1">
      <c r="A120" s="497">
        <v>15</v>
      </c>
      <c r="B120" s="498">
        <v>1001</v>
      </c>
      <c r="C120" s="499" t="s">
        <v>878</v>
      </c>
      <c r="D120" s="500" t="s">
        <v>140</v>
      </c>
      <c r="E120" s="500">
        <v>10105</v>
      </c>
      <c r="F120" s="501">
        <v>16.100000000000001</v>
      </c>
      <c r="G120" s="502">
        <f>F120*E120</f>
        <v>162690.5</v>
      </c>
      <c r="H120" s="481"/>
      <c r="I120" s="547">
        <v>1800</v>
      </c>
      <c r="J120" s="501">
        <f>K120-I120</f>
        <v>0</v>
      </c>
      <c r="K120" s="501">
        <v>1800</v>
      </c>
      <c r="L120" s="500"/>
      <c r="M120" s="502">
        <f>F120*K120</f>
        <v>28980.000000000004</v>
      </c>
    </row>
    <row r="121" spans="1:13" ht="24.95" customHeight="1" thickTop="1" thickBot="1">
      <c r="A121" s="74"/>
      <c r="B121" s="15"/>
      <c r="C121" s="16" t="s">
        <v>550</v>
      </c>
      <c r="D121" s="84"/>
      <c r="E121" s="84"/>
      <c r="F121" s="85"/>
      <c r="G121" s="86">
        <f>SUM(G120)</f>
        <v>162690.5</v>
      </c>
      <c r="I121" s="573"/>
      <c r="J121" s="84"/>
      <c r="K121" s="85"/>
      <c r="L121" s="84"/>
      <c r="M121" s="226">
        <f>SUM(M120)</f>
        <v>28980.000000000004</v>
      </c>
    </row>
    <row r="122" spans="1:13" ht="21.95" customHeight="1" thickTop="1">
      <c r="A122" s="66"/>
      <c r="B122" s="67">
        <v>1501</v>
      </c>
      <c r="C122" s="96" t="s">
        <v>452</v>
      </c>
      <c r="D122" s="88"/>
      <c r="E122" s="88"/>
      <c r="F122" s="89"/>
      <c r="G122" s="90"/>
      <c r="I122" s="575"/>
      <c r="J122" s="88"/>
      <c r="K122" s="89"/>
      <c r="L122" s="88"/>
      <c r="M122" s="90"/>
    </row>
    <row r="123" spans="1:13" s="224" customFormat="1" ht="51.75" thickBot="1">
      <c r="A123" s="675">
        <v>16</v>
      </c>
      <c r="B123" s="676"/>
      <c r="C123" s="677" t="s">
        <v>879</v>
      </c>
      <c r="D123" s="678" t="s">
        <v>552</v>
      </c>
      <c r="E123" s="678">
        <v>11</v>
      </c>
      <c r="F123" s="503">
        <v>632.5</v>
      </c>
      <c r="G123" s="509">
        <f>F123*E123</f>
        <v>6957.5</v>
      </c>
      <c r="H123" s="481"/>
      <c r="I123" s="547"/>
      <c r="J123" s="501">
        <f>K123-I123</f>
        <v>0</v>
      </c>
      <c r="K123" s="501"/>
      <c r="L123" s="678"/>
      <c r="M123" s="502">
        <f>F123*K123</f>
        <v>0</v>
      </c>
    </row>
    <row r="124" spans="1:13" ht="24.95" customHeight="1" thickTop="1" thickBot="1">
      <c r="A124" s="134"/>
      <c r="B124" s="115"/>
      <c r="C124" s="116" t="s">
        <v>20</v>
      </c>
      <c r="D124" s="144"/>
      <c r="E124" s="144"/>
      <c r="F124" s="149"/>
      <c r="G124" s="147">
        <f>SUM(G123)</f>
        <v>6957.5</v>
      </c>
      <c r="I124" s="485"/>
      <c r="J124" s="144"/>
      <c r="K124" s="149"/>
      <c r="L124" s="144"/>
      <c r="M124" s="227">
        <f>SUM(M123)</f>
        <v>0</v>
      </c>
    </row>
    <row r="125" spans="1:13" ht="9.9499999999999993" customHeight="1" thickTop="1" thickBot="1">
      <c r="A125" s="15"/>
      <c r="B125" s="15"/>
      <c r="C125" s="16"/>
      <c r="D125" s="84"/>
      <c r="E125" s="84"/>
      <c r="F125" s="172"/>
      <c r="G125" s="173"/>
      <c r="I125" s="576"/>
      <c r="J125" s="84"/>
      <c r="K125" s="172"/>
      <c r="L125" s="84"/>
      <c r="M125" s="173"/>
    </row>
    <row r="126" spans="1:13" ht="24.95" customHeight="1" thickTop="1" thickBot="1">
      <c r="A126" s="117"/>
      <c r="B126" s="118"/>
      <c r="C126" s="106" t="s">
        <v>176</v>
      </c>
      <c r="D126" s="191"/>
      <c r="E126" s="191"/>
      <c r="F126" s="192"/>
      <c r="G126" s="193">
        <f>G124+G121+G118+G114+G107+G101+G95</f>
        <v>1485696.5</v>
      </c>
      <c r="I126" s="581"/>
      <c r="J126" s="191"/>
      <c r="K126" s="192"/>
      <c r="L126" s="191"/>
      <c r="M126" s="230">
        <f>M124+M121+M118+M114+M107+M101+M95</f>
        <v>87927.206000000006</v>
      </c>
    </row>
    <row r="127" spans="1:13" ht="9.9499999999999993" customHeight="1" thickTop="1">
      <c r="A127" s="9"/>
      <c r="B127" s="9"/>
      <c r="C127" s="10"/>
      <c r="D127" s="177"/>
      <c r="E127" s="177"/>
      <c r="F127" s="178"/>
      <c r="G127" s="178"/>
      <c r="H127" s="182"/>
      <c r="I127" s="567"/>
      <c r="J127" s="177"/>
      <c r="K127" s="178"/>
      <c r="L127" s="177"/>
      <c r="M127" s="178"/>
    </row>
    <row r="128" spans="1:13" ht="25.5" customHeight="1">
      <c r="A128" s="8"/>
      <c r="B128" s="8"/>
      <c r="C128" s="8" t="s">
        <v>847</v>
      </c>
      <c r="D128" s="179"/>
      <c r="E128" s="179"/>
      <c r="F128" s="180"/>
      <c r="G128" s="180"/>
      <c r="I128" s="578"/>
      <c r="J128" s="179"/>
      <c r="K128" s="180"/>
      <c r="L128" s="179"/>
      <c r="M128" s="180"/>
    </row>
    <row r="129" spans="1:13" ht="10.5" customHeight="1" thickBot="1">
      <c r="A129" s="3"/>
      <c r="B129" s="3"/>
      <c r="C129" s="3"/>
      <c r="D129" s="182"/>
      <c r="E129" s="182"/>
      <c r="F129" s="184"/>
      <c r="G129" s="184"/>
      <c r="I129" s="579"/>
      <c r="J129" s="182"/>
      <c r="K129" s="184"/>
      <c r="L129" s="182"/>
      <c r="M129" s="184"/>
    </row>
    <row r="130" spans="1:13" ht="25.5" customHeight="1" thickTop="1">
      <c r="A130" s="107" t="s">
        <v>247</v>
      </c>
      <c r="B130" s="108"/>
      <c r="C130" s="108" t="s">
        <v>248</v>
      </c>
      <c r="D130" s="108" t="s">
        <v>245</v>
      </c>
      <c r="E130" s="108" t="s">
        <v>246</v>
      </c>
      <c r="F130" s="109" t="s">
        <v>249</v>
      </c>
      <c r="G130" s="110" t="s">
        <v>244</v>
      </c>
      <c r="I130" s="580"/>
      <c r="J130" s="108"/>
      <c r="K130" s="109"/>
      <c r="L130" s="108"/>
      <c r="M130" s="110"/>
    </row>
    <row r="131" spans="1:13" ht="18.75" customHeight="1">
      <c r="A131" s="68"/>
      <c r="B131" s="69"/>
      <c r="C131" s="75" t="s">
        <v>21</v>
      </c>
      <c r="D131" s="91"/>
      <c r="E131" s="91"/>
      <c r="F131" s="92"/>
      <c r="G131" s="93"/>
      <c r="I131" s="549"/>
      <c r="J131" s="91"/>
      <c r="K131" s="92"/>
      <c r="L131" s="91"/>
      <c r="M131" s="93"/>
    </row>
    <row r="132" spans="1:13" ht="25.5">
      <c r="A132" s="68"/>
      <c r="B132" s="69"/>
      <c r="C132" s="97" t="s">
        <v>23</v>
      </c>
      <c r="D132" s="91"/>
      <c r="E132" s="91"/>
      <c r="F132" s="92"/>
      <c r="G132" s="93"/>
      <c r="I132" s="549"/>
      <c r="J132" s="91"/>
      <c r="K132" s="92"/>
      <c r="L132" s="91"/>
      <c r="M132" s="93"/>
    </row>
    <row r="133" spans="1:13" ht="55.5" customHeight="1">
      <c r="A133" s="68"/>
      <c r="B133" s="69"/>
      <c r="C133" s="119" t="s">
        <v>880</v>
      </c>
      <c r="D133" s="91"/>
      <c r="E133" s="91"/>
      <c r="F133" s="92"/>
      <c r="G133" s="93"/>
      <c r="I133" s="549"/>
      <c r="J133" s="91"/>
      <c r="K133" s="92"/>
      <c r="L133" s="91"/>
      <c r="M133" s="93"/>
    </row>
    <row r="134" spans="1:13" ht="51">
      <c r="A134" s="68">
        <v>1</v>
      </c>
      <c r="B134" s="69"/>
      <c r="C134" s="70" t="s">
        <v>583</v>
      </c>
      <c r="D134" s="91"/>
      <c r="E134" s="91"/>
      <c r="F134" s="92"/>
      <c r="G134" s="93"/>
      <c r="I134" s="549"/>
      <c r="J134" s="91"/>
      <c r="K134" s="92"/>
      <c r="L134" s="91"/>
      <c r="M134" s="93"/>
    </row>
    <row r="135" spans="1:13" s="224" customFormat="1">
      <c r="A135" s="536" t="s">
        <v>27</v>
      </c>
      <c r="B135" s="537" t="s">
        <v>779</v>
      </c>
      <c r="C135" s="477" t="s">
        <v>24</v>
      </c>
      <c r="D135" s="513" t="s">
        <v>30</v>
      </c>
      <c r="E135" s="513">
        <v>24</v>
      </c>
      <c r="F135" s="479">
        <v>1610</v>
      </c>
      <c r="G135" s="480">
        <f>F135*E135</f>
        <v>38640</v>
      </c>
      <c r="H135" s="481"/>
      <c r="I135" s="518">
        <v>22</v>
      </c>
      <c r="J135" s="479">
        <f>K135-I135</f>
        <v>0</v>
      </c>
      <c r="K135" s="479">
        <v>22</v>
      </c>
      <c r="L135" s="515">
        <v>0.25</v>
      </c>
      <c r="M135" s="480">
        <f>L135*K135*F135</f>
        <v>8855</v>
      </c>
    </row>
    <row r="136" spans="1:13" s="224" customFormat="1">
      <c r="A136" s="536" t="s">
        <v>28</v>
      </c>
      <c r="B136" s="537" t="s">
        <v>779</v>
      </c>
      <c r="C136" s="477" t="s">
        <v>25</v>
      </c>
      <c r="D136" s="513" t="s">
        <v>30</v>
      </c>
      <c r="E136" s="513">
        <v>41</v>
      </c>
      <c r="F136" s="479">
        <v>1437</v>
      </c>
      <c r="G136" s="480">
        <f>F136*E136</f>
        <v>58917</v>
      </c>
      <c r="H136" s="481"/>
      <c r="I136" s="518">
        <v>37</v>
      </c>
      <c r="J136" s="479">
        <f>K136-I136</f>
        <v>0</v>
      </c>
      <c r="K136" s="479">
        <v>37</v>
      </c>
      <c r="L136" s="515">
        <v>0.25</v>
      </c>
      <c r="M136" s="480">
        <f t="shared" ref="M136:M145" si="5">L136*K136*F136</f>
        <v>13292.25</v>
      </c>
    </row>
    <row r="137" spans="1:13" s="224" customFormat="1">
      <c r="A137" s="536" t="s">
        <v>29</v>
      </c>
      <c r="B137" s="537" t="s">
        <v>779</v>
      </c>
      <c r="C137" s="477" t="s">
        <v>26</v>
      </c>
      <c r="D137" s="513" t="s">
        <v>30</v>
      </c>
      <c r="E137" s="513">
        <v>17</v>
      </c>
      <c r="F137" s="479">
        <v>920</v>
      </c>
      <c r="G137" s="480">
        <f>F137*E137</f>
        <v>15640</v>
      </c>
      <c r="H137" s="481"/>
      <c r="I137" s="518">
        <v>15</v>
      </c>
      <c r="J137" s="479">
        <f>K137-I137</f>
        <v>0</v>
      </c>
      <c r="K137" s="479">
        <v>15</v>
      </c>
      <c r="L137" s="515">
        <v>0.25</v>
      </c>
      <c r="M137" s="480">
        <f t="shared" si="5"/>
        <v>3450</v>
      </c>
    </row>
    <row r="138" spans="1:13" s="224" customFormat="1" ht="51">
      <c r="A138" s="475" t="s">
        <v>203</v>
      </c>
      <c r="B138" s="476"/>
      <c r="C138" s="496" t="s">
        <v>584</v>
      </c>
      <c r="D138" s="513"/>
      <c r="E138" s="513"/>
      <c r="F138" s="479"/>
      <c r="G138" s="480"/>
      <c r="H138" s="481"/>
      <c r="I138" s="518"/>
      <c r="J138" s="513"/>
      <c r="K138" s="479"/>
      <c r="L138" s="513"/>
      <c r="M138" s="480"/>
    </row>
    <row r="139" spans="1:13" s="224" customFormat="1">
      <c r="A139" s="536"/>
      <c r="B139" s="537" t="s">
        <v>779</v>
      </c>
      <c r="C139" s="477" t="s">
        <v>212</v>
      </c>
      <c r="D139" s="513" t="s">
        <v>30</v>
      </c>
      <c r="E139" s="513">
        <v>8</v>
      </c>
      <c r="F139" s="479">
        <v>1725</v>
      </c>
      <c r="G139" s="480">
        <f>F139*E139</f>
        <v>13800</v>
      </c>
      <c r="H139" s="481"/>
      <c r="I139" s="518"/>
      <c r="J139" s="479">
        <f>K139-I139</f>
        <v>0</v>
      </c>
      <c r="K139" s="479"/>
      <c r="L139" s="513"/>
      <c r="M139" s="480">
        <f t="shared" si="5"/>
        <v>0</v>
      </c>
    </row>
    <row r="140" spans="1:13" s="224" customFormat="1" ht="51">
      <c r="A140" s="475">
        <v>3</v>
      </c>
      <c r="B140" s="476"/>
      <c r="C140" s="496" t="s">
        <v>57</v>
      </c>
      <c r="D140" s="478"/>
      <c r="E140" s="478"/>
      <c r="F140" s="479"/>
      <c r="G140" s="480"/>
      <c r="H140" s="481"/>
      <c r="I140" s="518"/>
      <c r="J140" s="478"/>
      <c r="K140" s="479"/>
      <c r="L140" s="478"/>
      <c r="M140" s="480"/>
    </row>
    <row r="141" spans="1:13" s="224" customFormat="1" ht="25.5">
      <c r="A141" s="536" t="s">
        <v>575</v>
      </c>
      <c r="B141" s="537" t="s">
        <v>779</v>
      </c>
      <c r="C141" s="477" t="s">
        <v>814</v>
      </c>
      <c r="D141" s="513" t="s">
        <v>30</v>
      </c>
      <c r="E141" s="513">
        <v>24</v>
      </c>
      <c r="F141" s="479">
        <v>1667</v>
      </c>
      <c r="G141" s="480">
        <f>F141*E141</f>
        <v>40008</v>
      </c>
      <c r="H141" s="481"/>
      <c r="I141" s="518">
        <v>22</v>
      </c>
      <c r="J141" s="479">
        <f>K141-I141</f>
        <v>0</v>
      </c>
      <c r="K141" s="479">
        <v>22</v>
      </c>
      <c r="L141" s="515">
        <v>0.25</v>
      </c>
      <c r="M141" s="480">
        <f t="shared" si="5"/>
        <v>9168.5</v>
      </c>
    </row>
    <row r="142" spans="1:13" s="224" customFormat="1" ht="25.5">
      <c r="A142" s="536" t="s">
        <v>770</v>
      </c>
      <c r="B142" s="537" t="s">
        <v>779</v>
      </c>
      <c r="C142" s="477" t="s">
        <v>815</v>
      </c>
      <c r="D142" s="513" t="s">
        <v>30</v>
      </c>
      <c r="E142" s="513">
        <v>41</v>
      </c>
      <c r="F142" s="479">
        <v>1667</v>
      </c>
      <c r="G142" s="480">
        <f>F142*E142</f>
        <v>68347</v>
      </c>
      <c r="H142" s="481"/>
      <c r="I142" s="518">
        <v>37</v>
      </c>
      <c r="J142" s="479">
        <f>K142-I142</f>
        <v>0</v>
      </c>
      <c r="K142" s="479">
        <v>37</v>
      </c>
      <c r="L142" s="515">
        <v>0.25</v>
      </c>
      <c r="M142" s="480">
        <f t="shared" si="5"/>
        <v>15419.75</v>
      </c>
    </row>
    <row r="143" spans="1:13" s="224" customFormat="1">
      <c r="A143" s="536" t="s">
        <v>772</v>
      </c>
      <c r="B143" s="537" t="s">
        <v>779</v>
      </c>
      <c r="C143" s="477" t="s">
        <v>816</v>
      </c>
      <c r="D143" s="513" t="s">
        <v>30</v>
      </c>
      <c r="E143" s="513">
        <v>17</v>
      </c>
      <c r="F143" s="479">
        <v>977</v>
      </c>
      <c r="G143" s="480">
        <f>F143*E143</f>
        <v>16609</v>
      </c>
      <c r="H143" s="481"/>
      <c r="I143" s="518">
        <v>15</v>
      </c>
      <c r="J143" s="479">
        <f>K143-I143</f>
        <v>0</v>
      </c>
      <c r="K143" s="479">
        <v>15</v>
      </c>
      <c r="L143" s="515">
        <v>0.25</v>
      </c>
      <c r="M143" s="480">
        <f t="shared" si="5"/>
        <v>3663.75</v>
      </c>
    </row>
    <row r="144" spans="1:13" ht="51">
      <c r="A144" s="124">
        <v>4</v>
      </c>
      <c r="B144" s="125"/>
      <c r="C144" s="70" t="s">
        <v>58</v>
      </c>
      <c r="D144" s="91"/>
      <c r="E144" s="91"/>
      <c r="F144" s="92"/>
      <c r="G144" s="93"/>
      <c r="I144" s="549"/>
      <c r="J144" s="91"/>
      <c r="K144" s="92"/>
      <c r="L144" s="91"/>
      <c r="M144" s="93"/>
    </row>
    <row r="145" spans="1:13" s="224" customFormat="1" ht="25.5">
      <c r="A145" s="475"/>
      <c r="B145" s="476">
        <v>18</v>
      </c>
      <c r="C145" s="477" t="s">
        <v>820</v>
      </c>
      <c r="D145" s="478" t="s">
        <v>30</v>
      </c>
      <c r="E145" s="478">
        <v>48</v>
      </c>
      <c r="F145" s="479">
        <v>2185</v>
      </c>
      <c r="G145" s="480">
        <f>F145*E145</f>
        <v>104880</v>
      </c>
      <c r="H145" s="481"/>
      <c r="I145" s="518">
        <v>44</v>
      </c>
      <c r="J145" s="479">
        <f>K145-I145</f>
        <v>0</v>
      </c>
      <c r="K145" s="479">
        <v>44</v>
      </c>
      <c r="L145" s="515">
        <v>0.25</v>
      </c>
      <c r="M145" s="480">
        <f t="shared" si="5"/>
        <v>24035</v>
      </c>
    </row>
    <row r="146" spans="1:13" s="224" customFormat="1" ht="92.25" customHeight="1">
      <c r="A146" s="475">
        <v>5</v>
      </c>
      <c r="B146" s="476">
        <v>18</v>
      </c>
      <c r="C146" s="496" t="s">
        <v>59</v>
      </c>
      <c r="D146" s="478" t="s">
        <v>30</v>
      </c>
      <c r="E146" s="478" t="s">
        <v>141</v>
      </c>
      <c r="F146" s="479">
        <v>1955</v>
      </c>
      <c r="G146" s="480"/>
      <c r="H146" s="481"/>
      <c r="I146" s="518"/>
      <c r="J146" s="478"/>
      <c r="K146" s="479"/>
      <c r="L146" s="478"/>
      <c r="M146" s="480"/>
    </row>
    <row r="147" spans="1:13" s="224" customFormat="1" ht="51">
      <c r="A147" s="475">
        <v>6</v>
      </c>
      <c r="B147" s="476">
        <v>18</v>
      </c>
      <c r="C147" s="496" t="s">
        <v>60</v>
      </c>
      <c r="D147" s="478"/>
      <c r="E147" s="478"/>
      <c r="F147" s="479"/>
      <c r="G147" s="480"/>
      <c r="H147" s="481"/>
      <c r="I147" s="518"/>
      <c r="J147" s="478"/>
      <c r="K147" s="479"/>
      <c r="L147" s="478"/>
      <c r="M147" s="480"/>
    </row>
    <row r="148" spans="1:13" s="224" customFormat="1" ht="25.5">
      <c r="A148" s="475"/>
      <c r="B148" s="476">
        <v>18</v>
      </c>
      <c r="C148" s="477" t="s">
        <v>821</v>
      </c>
      <c r="D148" s="478" t="s">
        <v>30</v>
      </c>
      <c r="E148" s="478">
        <v>24</v>
      </c>
      <c r="F148" s="479">
        <v>1610</v>
      </c>
      <c r="G148" s="480">
        <f t="shared" ref="G148:G153" si="6">F148*E148</f>
        <v>38640</v>
      </c>
      <c r="H148" s="481"/>
      <c r="I148" s="518">
        <v>22</v>
      </c>
      <c r="J148" s="479">
        <f t="shared" ref="J148:J153" si="7">K148-I148</f>
        <v>0</v>
      </c>
      <c r="K148" s="479">
        <v>22</v>
      </c>
      <c r="L148" s="515">
        <v>0.25</v>
      </c>
      <c r="M148" s="480">
        <f t="shared" ref="M148:M153" si="8">L148*K148*F148</f>
        <v>8855</v>
      </c>
    </row>
    <row r="149" spans="1:13" s="224" customFormat="1" ht="51">
      <c r="A149" s="475">
        <v>7</v>
      </c>
      <c r="B149" s="476">
        <v>18</v>
      </c>
      <c r="C149" s="496" t="s">
        <v>601</v>
      </c>
      <c r="D149" s="478" t="s">
        <v>67</v>
      </c>
      <c r="E149" s="478">
        <v>106</v>
      </c>
      <c r="F149" s="479">
        <v>115</v>
      </c>
      <c r="G149" s="480">
        <f t="shared" si="6"/>
        <v>12190</v>
      </c>
      <c r="H149" s="481"/>
      <c r="I149" s="518">
        <v>28</v>
      </c>
      <c r="J149" s="479">
        <f t="shared" si="7"/>
        <v>0</v>
      </c>
      <c r="K149" s="479">
        <v>28</v>
      </c>
      <c r="L149" s="515">
        <v>0.25</v>
      </c>
      <c r="M149" s="480">
        <f t="shared" si="8"/>
        <v>805</v>
      </c>
    </row>
    <row r="150" spans="1:13" s="224" customFormat="1" ht="51">
      <c r="A150" s="475">
        <v>8</v>
      </c>
      <c r="B150" s="476">
        <v>18</v>
      </c>
      <c r="C150" s="496" t="s">
        <v>851</v>
      </c>
      <c r="D150" s="478" t="s">
        <v>67</v>
      </c>
      <c r="E150" s="478">
        <v>106</v>
      </c>
      <c r="F150" s="479">
        <v>207</v>
      </c>
      <c r="G150" s="480">
        <f t="shared" si="6"/>
        <v>21942</v>
      </c>
      <c r="H150" s="481"/>
      <c r="I150" s="518">
        <v>72</v>
      </c>
      <c r="J150" s="479">
        <f t="shared" si="7"/>
        <v>0</v>
      </c>
      <c r="K150" s="479">
        <v>72</v>
      </c>
      <c r="L150" s="515">
        <v>0.75</v>
      </c>
      <c r="M150" s="480">
        <f t="shared" si="8"/>
        <v>11178</v>
      </c>
    </row>
    <row r="151" spans="1:13" s="224" customFormat="1" ht="38.25">
      <c r="A151" s="475">
        <v>9</v>
      </c>
      <c r="B151" s="476">
        <v>18</v>
      </c>
      <c r="C151" s="496" t="s">
        <v>527</v>
      </c>
      <c r="D151" s="478" t="s">
        <v>30</v>
      </c>
      <c r="E151" s="478">
        <v>89</v>
      </c>
      <c r="F151" s="479">
        <v>201</v>
      </c>
      <c r="G151" s="480">
        <f t="shared" si="6"/>
        <v>17889</v>
      </c>
      <c r="H151" s="481"/>
      <c r="I151" s="518">
        <v>81</v>
      </c>
      <c r="J151" s="479">
        <f t="shared" si="7"/>
        <v>0</v>
      </c>
      <c r="K151" s="479">
        <v>81</v>
      </c>
      <c r="L151" s="515">
        <v>0.75</v>
      </c>
      <c r="M151" s="480">
        <f t="shared" si="8"/>
        <v>12210.75</v>
      </c>
    </row>
    <row r="152" spans="1:13" s="224" customFormat="1" ht="38.25">
      <c r="A152" s="475">
        <v>10</v>
      </c>
      <c r="B152" s="476">
        <v>18</v>
      </c>
      <c r="C152" s="496" t="s">
        <v>853</v>
      </c>
      <c r="D152" s="478" t="s">
        <v>30</v>
      </c>
      <c r="E152" s="478">
        <v>48</v>
      </c>
      <c r="F152" s="479">
        <v>172</v>
      </c>
      <c r="G152" s="480">
        <f t="shared" si="6"/>
        <v>8256</v>
      </c>
      <c r="H152" s="481"/>
      <c r="I152" s="518">
        <v>44</v>
      </c>
      <c r="J152" s="479">
        <f t="shared" si="7"/>
        <v>0</v>
      </c>
      <c r="K152" s="479">
        <v>44</v>
      </c>
      <c r="L152" s="515">
        <v>0.9</v>
      </c>
      <c r="M152" s="480">
        <f t="shared" si="8"/>
        <v>6811.2</v>
      </c>
    </row>
    <row r="153" spans="1:13" s="224" customFormat="1" ht="26.25" thickBot="1">
      <c r="A153" s="497">
        <v>11</v>
      </c>
      <c r="B153" s="498">
        <v>18</v>
      </c>
      <c r="C153" s="499" t="s">
        <v>822</v>
      </c>
      <c r="D153" s="500" t="s">
        <v>30</v>
      </c>
      <c r="E153" s="500">
        <v>24</v>
      </c>
      <c r="F153" s="501">
        <v>115</v>
      </c>
      <c r="G153" s="502">
        <f t="shared" si="6"/>
        <v>2760</v>
      </c>
      <c r="H153" s="481"/>
      <c r="I153" s="547">
        <v>22</v>
      </c>
      <c r="J153" s="501">
        <f t="shared" si="7"/>
        <v>0</v>
      </c>
      <c r="K153" s="501">
        <v>22</v>
      </c>
      <c r="L153" s="538">
        <v>0.9</v>
      </c>
      <c r="M153" s="509">
        <f t="shared" si="8"/>
        <v>2277</v>
      </c>
    </row>
    <row r="154" spans="1:13" ht="24.95" customHeight="1" thickTop="1" thickBot="1">
      <c r="A154" s="74"/>
      <c r="B154" s="15"/>
      <c r="C154" s="16" t="s">
        <v>39</v>
      </c>
      <c r="D154" s="84"/>
      <c r="E154" s="84"/>
      <c r="F154" s="85"/>
      <c r="G154" s="86">
        <f>SUM(G134:G153)</f>
        <v>458518</v>
      </c>
      <c r="I154" s="573"/>
      <c r="J154" s="84"/>
      <c r="K154" s="85"/>
      <c r="L154" s="94"/>
      <c r="M154" s="227">
        <f>SUM(M134:M153)</f>
        <v>120021.2</v>
      </c>
    </row>
    <row r="155" spans="1:13" ht="18.75" customHeight="1" thickTop="1">
      <c r="A155" s="66"/>
      <c r="B155" s="67"/>
      <c r="C155" s="96" t="s">
        <v>40</v>
      </c>
      <c r="D155" s="88"/>
      <c r="E155" s="88"/>
      <c r="F155" s="89"/>
      <c r="G155" s="90"/>
      <c r="I155" s="575"/>
      <c r="J155" s="88"/>
      <c r="K155" s="89"/>
      <c r="L155" s="88"/>
      <c r="M155" s="90"/>
    </row>
    <row r="156" spans="1:13" ht="51">
      <c r="A156" s="68">
        <v>1</v>
      </c>
      <c r="B156" s="69"/>
      <c r="C156" s="70" t="s">
        <v>446</v>
      </c>
      <c r="D156" s="91"/>
      <c r="E156" s="91"/>
      <c r="F156" s="92"/>
      <c r="G156" s="93"/>
      <c r="I156" s="549"/>
      <c r="J156" s="91"/>
      <c r="K156" s="92"/>
      <c r="L156" s="91"/>
      <c r="M156" s="93"/>
    </row>
    <row r="157" spans="1:13" s="224" customFormat="1">
      <c r="A157" s="536" t="s">
        <v>27</v>
      </c>
      <c r="B157" s="537" t="s">
        <v>779</v>
      </c>
      <c r="C157" s="516" t="s">
        <v>41</v>
      </c>
      <c r="D157" s="513" t="s">
        <v>42</v>
      </c>
      <c r="E157" s="513">
        <v>85</v>
      </c>
      <c r="F157" s="479">
        <v>25</v>
      </c>
      <c r="G157" s="480">
        <f t="shared" ref="G157:G162" si="9">F157*E157</f>
        <v>2125</v>
      </c>
      <c r="H157" s="481"/>
      <c r="I157" s="518">
        <v>22.4</v>
      </c>
      <c r="J157" s="479">
        <f t="shared" ref="J157:J162" si="10">K157-I157</f>
        <v>0</v>
      </c>
      <c r="K157" s="479">
        <v>22.4</v>
      </c>
      <c r="L157" s="515">
        <v>0.95</v>
      </c>
      <c r="M157" s="480">
        <f t="shared" ref="M157:M169" si="11">L157*K157*F157</f>
        <v>531.99999999999989</v>
      </c>
    </row>
    <row r="158" spans="1:13" s="224" customFormat="1">
      <c r="A158" s="536" t="s">
        <v>28</v>
      </c>
      <c r="B158" s="537" t="s">
        <v>779</v>
      </c>
      <c r="C158" s="516" t="s">
        <v>43</v>
      </c>
      <c r="D158" s="513" t="s">
        <v>42</v>
      </c>
      <c r="E158" s="513">
        <v>300</v>
      </c>
      <c r="F158" s="479">
        <v>32</v>
      </c>
      <c r="G158" s="480">
        <f t="shared" si="9"/>
        <v>9600</v>
      </c>
      <c r="H158" s="481"/>
      <c r="I158" s="518">
        <v>89.6</v>
      </c>
      <c r="J158" s="479">
        <f t="shared" si="10"/>
        <v>0</v>
      </c>
      <c r="K158" s="479">
        <v>89.6</v>
      </c>
      <c r="L158" s="515">
        <v>0.95</v>
      </c>
      <c r="M158" s="480">
        <f t="shared" si="11"/>
        <v>2723.8399999999997</v>
      </c>
    </row>
    <row r="159" spans="1:13" s="224" customFormat="1">
      <c r="A159" s="536" t="s">
        <v>29</v>
      </c>
      <c r="B159" s="537" t="s">
        <v>779</v>
      </c>
      <c r="C159" s="516" t="s">
        <v>44</v>
      </c>
      <c r="D159" s="513" t="s">
        <v>42</v>
      </c>
      <c r="E159" s="513">
        <v>180</v>
      </c>
      <c r="F159" s="479">
        <v>36</v>
      </c>
      <c r="G159" s="480">
        <f t="shared" si="9"/>
        <v>6480</v>
      </c>
      <c r="H159" s="481"/>
      <c r="I159" s="518">
        <v>97.9</v>
      </c>
      <c r="J159" s="479">
        <f t="shared" si="10"/>
        <v>0</v>
      </c>
      <c r="K159" s="479">
        <v>97.9</v>
      </c>
      <c r="L159" s="515">
        <v>0.95</v>
      </c>
      <c r="M159" s="480">
        <f t="shared" si="11"/>
        <v>3348.18</v>
      </c>
    </row>
    <row r="160" spans="1:13" s="224" customFormat="1">
      <c r="A160" s="536" t="s">
        <v>45</v>
      </c>
      <c r="B160" s="537" t="s">
        <v>779</v>
      </c>
      <c r="C160" s="517" t="s">
        <v>46</v>
      </c>
      <c r="D160" s="513" t="s">
        <v>42</v>
      </c>
      <c r="E160" s="513">
        <v>80</v>
      </c>
      <c r="F160" s="479">
        <v>43</v>
      </c>
      <c r="G160" s="480">
        <f t="shared" si="9"/>
        <v>3440</v>
      </c>
      <c r="H160" s="481"/>
      <c r="I160" s="518">
        <v>12.7</v>
      </c>
      <c r="J160" s="479">
        <f t="shared" si="10"/>
        <v>0</v>
      </c>
      <c r="K160" s="479">
        <v>12.7</v>
      </c>
      <c r="L160" s="515">
        <v>0.95</v>
      </c>
      <c r="M160" s="480">
        <f t="shared" si="11"/>
        <v>518.79499999999996</v>
      </c>
    </row>
    <row r="161" spans="1:13" s="224" customFormat="1">
      <c r="A161" s="536" t="s">
        <v>47</v>
      </c>
      <c r="B161" s="537" t="s">
        <v>779</v>
      </c>
      <c r="C161" s="517" t="s">
        <v>588</v>
      </c>
      <c r="D161" s="513" t="s">
        <v>42</v>
      </c>
      <c r="E161" s="513">
        <v>65</v>
      </c>
      <c r="F161" s="479">
        <v>55</v>
      </c>
      <c r="G161" s="480">
        <f t="shared" si="9"/>
        <v>3575</v>
      </c>
      <c r="H161" s="481"/>
      <c r="I161" s="518">
        <v>18.399999999999999</v>
      </c>
      <c r="J161" s="479">
        <f t="shared" si="10"/>
        <v>0</v>
      </c>
      <c r="K161" s="479">
        <v>18.399999999999999</v>
      </c>
      <c r="L161" s="515">
        <v>0.95</v>
      </c>
      <c r="M161" s="480">
        <f t="shared" si="11"/>
        <v>961.39999999999986</v>
      </c>
    </row>
    <row r="162" spans="1:13" s="224" customFormat="1">
      <c r="A162" s="536" t="s">
        <v>589</v>
      </c>
      <c r="B162" s="537" t="s">
        <v>779</v>
      </c>
      <c r="C162" s="517" t="s">
        <v>590</v>
      </c>
      <c r="D162" s="513" t="s">
        <v>42</v>
      </c>
      <c r="E162" s="513">
        <v>156</v>
      </c>
      <c r="F162" s="479">
        <v>92</v>
      </c>
      <c r="G162" s="480">
        <f t="shared" si="9"/>
        <v>14352</v>
      </c>
      <c r="H162" s="481"/>
      <c r="I162" s="518">
        <v>31.7</v>
      </c>
      <c r="J162" s="479">
        <f t="shared" si="10"/>
        <v>0</v>
      </c>
      <c r="K162" s="479">
        <v>31.7</v>
      </c>
      <c r="L162" s="515">
        <v>0.95</v>
      </c>
      <c r="M162" s="480">
        <f t="shared" si="11"/>
        <v>2770.58</v>
      </c>
    </row>
    <row r="163" spans="1:13" s="224" customFormat="1" ht="38.25">
      <c r="A163" s="475">
        <v>2</v>
      </c>
      <c r="B163" s="476"/>
      <c r="C163" s="496" t="s">
        <v>36</v>
      </c>
      <c r="D163" s="478"/>
      <c r="E163" s="478"/>
      <c r="F163" s="479"/>
      <c r="G163" s="480"/>
      <c r="H163" s="481"/>
      <c r="I163" s="518"/>
      <c r="J163" s="478"/>
      <c r="K163" s="479"/>
      <c r="L163" s="515"/>
      <c r="M163" s="480"/>
    </row>
    <row r="164" spans="1:13" s="224" customFormat="1">
      <c r="A164" s="536" t="s">
        <v>817</v>
      </c>
      <c r="B164" s="537" t="s">
        <v>779</v>
      </c>
      <c r="C164" s="517" t="s">
        <v>591</v>
      </c>
      <c r="D164" s="513" t="s">
        <v>67</v>
      </c>
      <c r="E164" s="513">
        <v>7</v>
      </c>
      <c r="F164" s="479">
        <v>40</v>
      </c>
      <c r="G164" s="480">
        <f t="shared" ref="G164:G169" si="12">F164*E164</f>
        <v>280</v>
      </c>
      <c r="H164" s="481"/>
      <c r="I164" s="518"/>
      <c r="J164" s="479">
        <f t="shared" ref="J164:J169" si="13">K164-I164</f>
        <v>0</v>
      </c>
      <c r="K164" s="479"/>
      <c r="L164" s="515"/>
      <c r="M164" s="480">
        <f t="shared" si="11"/>
        <v>0</v>
      </c>
    </row>
    <row r="165" spans="1:13" s="224" customFormat="1">
      <c r="A165" s="536" t="s">
        <v>818</v>
      </c>
      <c r="B165" s="537" t="s">
        <v>779</v>
      </c>
      <c r="C165" s="517" t="s">
        <v>592</v>
      </c>
      <c r="D165" s="513" t="s">
        <v>67</v>
      </c>
      <c r="E165" s="513">
        <v>15</v>
      </c>
      <c r="F165" s="479">
        <v>57</v>
      </c>
      <c r="G165" s="480">
        <f t="shared" si="12"/>
        <v>855</v>
      </c>
      <c r="H165" s="481"/>
      <c r="I165" s="518">
        <v>0</v>
      </c>
      <c r="J165" s="479">
        <f t="shared" si="13"/>
        <v>0</v>
      </c>
      <c r="K165" s="479">
        <v>0</v>
      </c>
      <c r="L165" s="515">
        <v>0.95</v>
      </c>
      <c r="M165" s="480">
        <f t="shared" si="11"/>
        <v>0</v>
      </c>
    </row>
    <row r="166" spans="1:13" s="224" customFormat="1">
      <c r="A166" s="536" t="s">
        <v>819</v>
      </c>
      <c r="B166" s="537" t="s">
        <v>779</v>
      </c>
      <c r="C166" s="517" t="s">
        <v>593</v>
      </c>
      <c r="D166" s="513" t="s">
        <v>67</v>
      </c>
      <c r="E166" s="513">
        <v>8</v>
      </c>
      <c r="F166" s="479">
        <v>92</v>
      </c>
      <c r="G166" s="480">
        <f t="shared" si="12"/>
        <v>736</v>
      </c>
      <c r="H166" s="481"/>
      <c r="I166" s="518">
        <v>8</v>
      </c>
      <c r="J166" s="479">
        <f t="shared" si="13"/>
        <v>0</v>
      </c>
      <c r="K166" s="479">
        <v>8</v>
      </c>
      <c r="L166" s="515">
        <v>0.95</v>
      </c>
      <c r="M166" s="480">
        <f t="shared" si="11"/>
        <v>699.19999999999993</v>
      </c>
    </row>
    <row r="167" spans="1:13" s="224" customFormat="1">
      <c r="A167" s="536" t="s">
        <v>594</v>
      </c>
      <c r="B167" s="537" t="s">
        <v>779</v>
      </c>
      <c r="C167" s="517" t="s">
        <v>595</v>
      </c>
      <c r="D167" s="513" t="s">
        <v>67</v>
      </c>
      <c r="E167" s="513">
        <v>1</v>
      </c>
      <c r="F167" s="479">
        <v>126</v>
      </c>
      <c r="G167" s="480">
        <f t="shared" si="12"/>
        <v>126</v>
      </c>
      <c r="H167" s="481"/>
      <c r="I167" s="518">
        <v>2</v>
      </c>
      <c r="J167" s="479">
        <f t="shared" si="13"/>
        <v>0</v>
      </c>
      <c r="K167" s="479">
        <v>2</v>
      </c>
      <c r="L167" s="515">
        <v>0.95</v>
      </c>
      <c r="M167" s="480">
        <f t="shared" si="11"/>
        <v>239.39999999999998</v>
      </c>
    </row>
    <row r="168" spans="1:13" s="224" customFormat="1" ht="38.25">
      <c r="A168" s="475">
        <v>3</v>
      </c>
      <c r="B168" s="476">
        <v>18</v>
      </c>
      <c r="C168" s="496" t="s">
        <v>599</v>
      </c>
      <c r="D168" s="478" t="s">
        <v>67</v>
      </c>
      <c r="E168" s="478">
        <v>1</v>
      </c>
      <c r="F168" s="479">
        <v>1955</v>
      </c>
      <c r="G168" s="480">
        <f t="shared" si="12"/>
        <v>1955</v>
      </c>
      <c r="H168" s="481"/>
      <c r="I168" s="518"/>
      <c r="J168" s="479">
        <f t="shared" si="13"/>
        <v>0</v>
      </c>
      <c r="K168" s="479"/>
      <c r="L168" s="515"/>
      <c r="M168" s="480">
        <f t="shared" si="11"/>
        <v>0</v>
      </c>
    </row>
    <row r="169" spans="1:13" s="224" customFormat="1" ht="39" thickBot="1">
      <c r="A169" s="497">
        <v>4</v>
      </c>
      <c r="B169" s="498">
        <v>18</v>
      </c>
      <c r="C169" s="499" t="s">
        <v>598</v>
      </c>
      <c r="D169" s="500" t="s">
        <v>30</v>
      </c>
      <c r="E169" s="500">
        <v>1</v>
      </c>
      <c r="F169" s="501">
        <v>34500</v>
      </c>
      <c r="G169" s="502">
        <f t="shared" si="12"/>
        <v>34500</v>
      </c>
      <c r="H169" s="481"/>
      <c r="I169" s="547"/>
      <c r="J169" s="501">
        <f t="shared" si="13"/>
        <v>0</v>
      </c>
      <c r="K169" s="501"/>
      <c r="L169" s="515"/>
      <c r="M169" s="509">
        <f t="shared" si="11"/>
        <v>0</v>
      </c>
    </row>
    <row r="170" spans="1:13" ht="24.95" customHeight="1" thickTop="1" thickBot="1">
      <c r="A170" s="74"/>
      <c r="B170" s="15"/>
      <c r="C170" s="16" t="s">
        <v>596</v>
      </c>
      <c r="D170" s="84"/>
      <c r="E170" s="84"/>
      <c r="F170" s="85"/>
      <c r="G170" s="86">
        <f>SUM(G156:G169)</f>
        <v>78024</v>
      </c>
      <c r="I170" s="573"/>
      <c r="J170" s="84"/>
      <c r="K170" s="85"/>
      <c r="L170" s="84"/>
      <c r="M170" s="227">
        <f>SUM(M156:M169)</f>
        <v>11793.394999999999</v>
      </c>
    </row>
    <row r="171" spans="1:13" ht="18.75" customHeight="1" thickTop="1">
      <c r="A171" s="66"/>
      <c r="B171" s="67"/>
      <c r="C171" s="96" t="s">
        <v>597</v>
      </c>
      <c r="D171" s="88"/>
      <c r="E171" s="88"/>
      <c r="F171" s="89"/>
      <c r="G171" s="90"/>
      <c r="I171" s="575"/>
      <c r="J171" s="88"/>
      <c r="K171" s="89"/>
      <c r="L171" s="88"/>
      <c r="M171" s="90"/>
    </row>
    <row r="172" spans="1:13" ht="51">
      <c r="A172" s="68">
        <v>1</v>
      </c>
      <c r="B172" s="69"/>
      <c r="C172" s="70" t="s">
        <v>447</v>
      </c>
      <c r="D172" s="91"/>
      <c r="E172" s="91"/>
      <c r="F172" s="92"/>
      <c r="G172" s="93"/>
      <c r="I172" s="549"/>
      <c r="J172" s="91"/>
      <c r="K172" s="92"/>
      <c r="L172" s="91"/>
      <c r="M172" s="93"/>
    </row>
    <row r="173" spans="1:13" s="224" customFormat="1">
      <c r="A173" s="536" t="s">
        <v>27</v>
      </c>
      <c r="B173" s="537" t="s">
        <v>779</v>
      </c>
      <c r="C173" s="517" t="s">
        <v>606</v>
      </c>
      <c r="D173" s="513" t="s">
        <v>42</v>
      </c>
      <c r="E173" s="513">
        <v>300</v>
      </c>
      <c r="F173" s="479">
        <v>40</v>
      </c>
      <c r="G173" s="480">
        <f>F173*E173</f>
        <v>12000</v>
      </c>
      <c r="H173" s="481"/>
      <c r="I173" s="518">
        <v>260.39999999999998</v>
      </c>
      <c r="J173" s="479">
        <f>K173-I173</f>
        <v>0</v>
      </c>
      <c r="K173" s="479">
        <v>260.39999999999998</v>
      </c>
      <c r="L173" s="515">
        <v>1</v>
      </c>
      <c r="M173" s="480">
        <f>L173*K173*F173</f>
        <v>10416</v>
      </c>
    </row>
    <row r="174" spans="1:13" s="224" customFormat="1">
      <c r="A174" s="536" t="s">
        <v>28</v>
      </c>
      <c r="B174" s="537" t="s">
        <v>779</v>
      </c>
      <c r="C174" s="517" t="s">
        <v>607</v>
      </c>
      <c r="D174" s="513" t="s">
        <v>42</v>
      </c>
      <c r="E174" s="513">
        <v>60</v>
      </c>
      <c r="F174" s="479">
        <v>51</v>
      </c>
      <c r="G174" s="480">
        <f>F174*E174</f>
        <v>3060</v>
      </c>
      <c r="H174" s="481"/>
      <c r="I174" s="518">
        <v>105.6</v>
      </c>
      <c r="J174" s="479">
        <f>K174-I174</f>
        <v>0</v>
      </c>
      <c r="K174" s="479">
        <v>105.6</v>
      </c>
      <c r="L174" s="515">
        <v>1</v>
      </c>
      <c r="M174" s="480">
        <f t="shared" ref="M174:M187" si="14">L174*K174*F174</f>
        <v>5385.5999999999995</v>
      </c>
    </row>
    <row r="175" spans="1:13" s="224" customFormat="1">
      <c r="A175" s="536" t="s">
        <v>29</v>
      </c>
      <c r="B175" s="537" t="s">
        <v>779</v>
      </c>
      <c r="C175" s="517" t="s">
        <v>608</v>
      </c>
      <c r="D175" s="513" t="s">
        <v>42</v>
      </c>
      <c r="E175" s="513">
        <v>700</v>
      </c>
      <c r="F175" s="479">
        <v>74</v>
      </c>
      <c r="G175" s="480">
        <f>F175*E175</f>
        <v>51800</v>
      </c>
      <c r="H175" s="481"/>
      <c r="I175" s="518">
        <v>383.5</v>
      </c>
      <c r="J175" s="479">
        <f>K175-I175</f>
        <v>0</v>
      </c>
      <c r="K175" s="479">
        <v>383.5</v>
      </c>
      <c r="L175" s="515">
        <v>1</v>
      </c>
      <c r="M175" s="480">
        <f t="shared" si="14"/>
        <v>28379</v>
      </c>
    </row>
    <row r="176" spans="1:13" s="224" customFormat="1">
      <c r="A176" s="536" t="s">
        <v>45</v>
      </c>
      <c r="B176" s="537" t="s">
        <v>779</v>
      </c>
      <c r="C176" s="517" t="s">
        <v>609</v>
      </c>
      <c r="D176" s="513" t="s">
        <v>42</v>
      </c>
      <c r="E176" s="513">
        <v>100</v>
      </c>
      <c r="F176" s="479">
        <v>103</v>
      </c>
      <c r="G176" s="480">
        <f>F176*E176</f>
        <v>10300</v>
      </c>
      <c r="H176" s="481"/>
      <c r="I176" s="518">
        <v>69.75</v>
      </c>
      <c r="J176" s="479">
        <f>K176-I176</f>
        <v>0</v>
      </c>
      <c r="K176" s="479">
        <v>69.75</v>
      </c>
      <c r="L176" s="515">
        <v>1</v>
      </c>
      <c r="M176" s="480">
        <f t="shared" si="14"/>
        <v>7184.25</v>
      </c>
    </row>
    <row r="177" spans="1:13" ht="51">
      <c r="A177" s="68">
        <v>2</v>
      </c>
      <c r="B177" s="69"/>
      <c r="C177" s="70" t="s">
        <v>448</v>
      </c>
      <c r="D177" s="77"/>
      <c r="E177" s="77"/>
      <c r="F177" s="78"/>
      <c r="G177" s="79"/>
      <c r="I177" s="471"/>
      <c r="J177" s="77"/>
      <c r="K177" s="78"/>
      <c r="L177" s="77"/>
      <c r="M177" s="79"/>
    </row>
    <row r="178" spans="1:13">
      <c r="A178" s="158" t="s">
        <v>817</v>
      </c>
      <c r="B178" s="159" t="s">
        <v>779</v>
      </c>
      <c r="C178" s="126" t="s">
        <v>606</v>
      </c>
      <c r="D178" s="122" t="s">
        <v>42</v>
      </c>
      <c r="E178" s="122">
        <v>250</v>
      </c>
      <c r="F178" s="78">
        <v>46</v>
      </c>
      <c r="G178" s="79">
        <f>F178*E178</f>
        <v>11500</v>
      </c>
      <c r="I178" s="471"/>
      <c r="J178" s="78">
        <f>K178-I178</f>
        <v>0</v>
      </c>
      <c r="K178" s="78"/>
      <c r="L178" s="122"/>
      <c r="M178" s="79">
        <f t="shared" si="14"/>
        <v>0</v>
      </c>
    </row>
    <row r="179" spans="1:13">
      <c r="A179" s="158" t="s">
        <v>818</v>
      </c>
      <c r="B179" s="159" t="s">
        <v>779</v>
      </c>
      <c r="C179" s="126" t="s">
        <v>608</v>
      </c>
      <c r="D179" s="122" t="s">
        <v>42</v>
      </c>
      <c r="E179" s="122">
        <v>120</v>
      </c>
      <c r="F179" s="78">
        <v>92</v>
      </c>
      <c r="G179" s="79">
        <f>F179*E179</f>
        <v>11040</v>
      </c>
      <c r="I179" s="471"/>
      <c r="J179" s="78">
        <f>K179-I179</f>
        <v>0</v>
      </c>
      <c r="K179" s="78"/>
      <c r="L179" s="122"/>
      <c r="M179" s="79">
        <f t="shared" si="14"/>
        <v>0</v>
      </c>
    </row>
    <row r="180" spans="1:13">
      <c r="A180" s="158" t="s">
        <v>819</v>
      </c>
      <c r="B180" s="159" t="s">
        <v>779</v>
      </c>
      <c r="C180" s="126" t="s">
        <v>609</v>
      </c>
      <c r="D180" s="122" t="s">
        <v>42</v>
      </c>
      <c r="E180" s="122">
        <v>200</v>
      </c>
      <c r="F180" s="78">
        <v>126</v>
      </c>
      <c r="G180" s="79">
        <f>F180*E180</f>
        <v>25200</v>
      </c>
      <c r="I180" s="471"/>
      <c r="J180" s="78">
        <f>K180-I180</f>
        <v>0</v>
      </c>
      <c r="K180" s="78"/>
      <c r="L180" s="122"/>
      <c r="M180" s="79">
        <f t="shared" si="14"/>
        <v>0</v>
      </c>
    </row>
    <row r="181" spans="1:13" ht="51">
      <c r="A181" s="68">
        <v>3</v>
      </c>
      <c r="B181" s="69"/>
      <c r="C181" s="70" t="s">
        <v>96</v>
      </c>
      <c r="D181" s="91"/>
      <c r="E181" s="91"/>
      <c r="F181" s="92"/>
      <c r="G181" s="93"/>
      <c r="I181" s="549"/>
      <c r="J181" s="91"/>
      <c r="K181" s="92"/>
      <c r="L181" s="91"/>
      <c r="M181" s="93"/>
    </row>
    <row r="182" spans="1:13">
      <c r="A182" s="158" t="s">
        <v>575</v>
      </c>
      <c r="B182" s="159" t="s">
        <v>779</v>
      </c>
      <c r="C182" s="97" t="s">
        <v>574</v>
      </c>
      <c r="D182" s="91" t="s">
        <v>67</v>
      </c>
      <c r="E182" s="91">
        <v>4</v>
      </c>
      <c r="F182" s="92">
        <v>172</v>
      </c>
      <c r="G182" s="93">
        <f>F182*E182</f>
        <v>688</v>
      </c>
      <c r="I182" s="471">
        <v>1</v>
      </c>
      <c r="J182" s="78">
        <f>K182-I182</f>
        <v>0</v>
      </c>
      <c r="K182" s="78">
        <v>1</v>
      </c>
      <c r="L182" s="515">
        <v>0.95</v>
      </c>
      <c r="M182" s="79">
        <f t="shared" si="14"/>
        <v>163.4</v>
      </c>
    </row>
    <row r="183" spans="1:13" ht="25.5">
      <c r="A183" s="68">
        <v>4</v>
      </c>
      <c r="B183" s="69"/>
      <c r="C183" s="70" t="s">
        <v>576</v>
      </c>
      <c r="D183" s="91"/>
      <c r="E183" s="91"/>
      <c r="F183" s="92"/>
      <c r="G183" s="93"/>
      <c r="I183" s="549"/>
      <c r="J183" s="91"/>
      <c r="K183" s="92"/>
      <c r="L183" s="91"/>
      <c r="M183" s="93"/>
    </row>
    <row r="184" spans="1:13">
      <c r="A184" s="158" t="s">
        <v>577</v>
      </c>
      <c r="B184" s="159" t="s">
        <v>779</v>
      </c>
      <c r="C184" s="97" t="s">
        <v>578</v>
      </c>
      <c r="D184" s="91" t="s">
        <v>67</v>
      </c>
      <c r="E184" s="91">
        <v>10</v>
      </c>
      <c r="F184" s="92">
        <v>23</v>
      </c>
      <c r="G184" s="93">
        <f>F184*E184</f>
        <v>230</v>
      </c>
      <c r="I184" s="471"/>
      <c r="J184" s="78">
        <f>K184-I184</f>
        <v>0</v>
      </c>
      <c r="K184" s="78"/>
      <c r="L184" s="91"/>
      <c r="M184" s="79">
        <f t="shared" si="14"/>
        <v>0</v>
      </c>
    </row>
    <row r="185" spans="1:13" s="224" customFormat="1" ht="38.25">
      <c r="A185" s="475">
        <v>5</v>
      </c>
      <c r="B185" s="476">
        <v>18</v>
      </c>
      <c r="C185" s="496" t="s">
        <v>0</v>
      </c>
      <c r="D185" s="478" t="s">
        <v>42</v>
      </c>
      <c r="E185" s="478">
        <v>1000</v>
      </c>
      <c r="F185" s="479">
        <v>25</v>
      </c>
      <c r="G185" s="480">
        <f>F185*E185</f>
        <v>25000</v>
      </c>
      <c r="H185" s="481"/>
      <c r="I185" s="518">
        <v>270</v>
      </c>
      <c r="J185" s="479">
        <f>K185-I185</f>
        <v>0</v>
      </c>
      <c r="K185" s="479">
        <v>270</v>
      </c>
      <c r="L185" s="515">
        <v>1</v>
      </c>
      <c r="M185" s="480">
        <f t="shared" si="14"/>
        <v>6750</v>
      </c>
    </row>
    <row r="186" spans="1:13" ht="51">
      <c r="A186" s="68">
        <v>6</v>
      </c>
      <c r="B186" s="69"/>
      <c r="C186" s="70" t="s">
        <v>97</v>
      </c>
      <c r="D186" s="77"/>
      <c r="E186" s="77"/>
      <c r="F186" s="78"/>
      <c r="G186" s="79"/>
      <c r="I186" s="471"/>
      <c r="J186" s="78"/>
      <c r="K186" s="78"/>
      <c r="L186" s="77"/>
      <c r="M186" s="79"/>
    </row>
    <row r="187" spans="1:13" ht="13.5" thickBot="1">
      <c r="A187" s="161" t="s">
        <v>3</v>
      </c>
      <c r="B187" s="162" t="s">
        <v>779</v>
      </c>
      <c r="C187" s="129" t="s">
        <v>2</v>
      </c>
      <c r="D187" s="81" t="s">
        <v>30</v>
      </c>
      <c r="E187" s="81">
        <v>4</v>
      </c>
      <c r="F187" s="82">
        <v>977</v>
      </c>
      <c r="G187" s="83">
        <f>F187*E187</f>
        <v>3908</v>
      </c>
      <c r="I187" s="234"/>
      <c r="J187" s="82">
        <f>K187-I187</f>
        <v>0</v>
      </c>
      <c r="K187" s="82"/>
      <c r="L187" s="81"/>
      <c r="M187" s="188">
        <f t="shared" si="14"/>
        <v>0</v>
      </c>
    </row>
    <row r="188" spans="1:13" ht="24.95" customHeight="1" thickTop="1" thickBot="1">
      <c r="A188" s="74"/>
      <c r="B188" s="15"/>
      <c r="C188" s="16" t="s">
        <v>4</v>
      </c>
      <c r="D188" s="84"/>
      <c r="E188" s="84"/>
      <c r="F188" s="85"/>
      <c r="G188" s="86">
        <f>SUM(G172:G187)</f>
        <v>154726</v>
      </c>
      <c r="I188" s="573"/>
      <c r="J188" s="84"/>
      <c r="K188" s="85"/>
      <c r="L188" s="84"/>
      <c r="M188" s="227">
        <f>SUM(M172:M187)</f>
        <v>58278.25</v>
      </c>
    </row>
    <row r="189" spans="1:13" ht="18.75" customHeight="1" thickTop="1">
      <c r="A189" s="66"/>
      <c r="B189" s="67"/>
      <c r="C189" s="96" t="s">
        <v>5</v>
      </c>
      <c r="D189" s="88"/>
      <c r="E189" s="88"/>
      <c r="F189" s="89"/>
      <c r="G189" s="90"/>
      <c r="I189" s="575"/>
      <c r="J189" s="88"/>
      <c r="K189" s="89"/>
      <c r="L189" s="88"/>
      <c r="M189" s="90"/>
    </row>
    <row r="190" spans="1:13" ht="25.5">
      <c r="A190" s="68">
        <v>1</v>
      </c>
      <c r="B190" s="69"/>
      <c r="C190" s="97" t="s">
        <v>6</v>
      </c>
      <c r="D190" s="91"/>
      <c r="E190" s="91"/>
      <c r="F190" s="92"/>
      <c r="G190" s="93"/>
      <c r="I190" s="549"/>
      <c r="J190" s="91"/>
      <c r="K190" s="92"/>
      <c r="L190" s="91"/>
      <c r="M190" s="93"/>
    </row>
    <row r="191" spans="1:13" ht="15">
      <c r="A191" s="158" t="s">
        <v>27</v>
      </c>
      <c r="B191" s="159" t="s">
        <v>779</v>
      </c>
      <c r="C191" s="130" t="s">
        <v>7</v>
      </c>
      <c r="D191" s="122" t="s">
        <v>42</v>
      </c>
      <c r="E191" s="122">
        <v>130</v>
      </c>
      <c r="F191" s="78">
        <v>155</v>
      </c>
      <c r="G191" s="79">
        <f t="shared" ref="G191:G196" si="15">F191*E191</f>
        <v>20150</v>
      </c>
      <c r="I191" s="471"/>
      <c r="J191" s="78">
        <f t="shared" ref="J191:J196" si="16">K191-I191</f>
        <v>0</v>
      </c>
      <c r="K191" s="78"/>
      <c r="L191" s="122"/>
      <c r="M191" s="79">
        <f t="shared" ref="M191:M196" si="17">L191*K191*F191</f>
        <v>0</v>
      </c>
    </row>
    <row r="192" spans="1:13" ht="15">
      <c r="A192" s="158" t="s">
        <v>28</v>
      </c>
      <c r="B192" s="159" t="s">
        <v>779</v>
      </c>
      <c r="C192" s="130" t="s">
        <v>8</v>
      </c>
      <c r="D192" s="122" t="s">
        <v>42</v>
      </c>
      <c r="E192" s="122">
        <v>80</v>
      </c>
      <c r="F192" s="78">
        <v>245</v>
      </c>
      <c r="G192" s="79">
        <f t="shared" si="15"/>
        <v>19600</v>
      </c>
      <c r="I192" s="471">
        <v>43.3</v>
      </c>
      <c r="J192" s="78">
        <f t="shared" si="16"/>
        <v>0</v>
      </c>
      <c r="K192" s="78">
        <v>43.3</v>
      </c>
      <c r="L192" s="515">
        <v>1</v>
      </c>
      <c r="M192" s="79">
        <f t="shared" si="17"/>
        <v>10608.5</v>
      </c>
    </row>
    <row r="193" spans="1:13" ht="15">
      <c r="A193" s="158" t="s">
        <v>29</v>
      </c>
      <c r="B193" s="159" t="s">
        <v>779</v>
      </c>
      <c r="C193" s="130" t="s">
        <v>9</v>
      </c>
      <c r="D193" s="122" t="s">
        <v>42</v>
      </c>
      <c r="E193" s="122">
        <v>165</v>
      </c>
      <c r="F193" s="78">
        <v>287</v>
      </c>
      <c r="G193" s="79">
        <f t="shared" si="15"/>
        <v>47355</v>
      </c>
      <c r="I193" s="471">
        <v>49.6</v>
      </c>
      <c r="J193" s="78">
        <f t="shared" si="16"/>
        <v>0</v>
      </c>
      <c r="K193" s="78">
        <v>49.6</v>
      </c>
      <c r="L193" s="515">
        <v>1</v>
      </c>
      <c r="M193" s="79">
        <f t="shared" si="17"/>
        <v>14235.2</v>
      </c>
    </row>
    <row r="194" spans="1:13" ht="25.5">
      <c r="A194" s="68">
        <v>2</v>
      </c>
      <c r="B194" s="69">
        <v>18</v>
      </c>
      <c r="C194" s="97" t="s">
        <v>10</v>
      </c>
      <c r="D194" s="77" t="s">
        <v>67</v>
      </c>
      <c r="E194" s="77">
        <v>10</v>
      </c>
      <c r="F194" s="78">
        <v>690</v>
      </c>
      <c r="G194" s="79">
        <f t="shared" si="15"/>
        <v>6900</v>
      </c>
      <c r="I194" s="471"/>
      <c r="J194" s="78">
        <f t="shared" si="16"/>
        <v>0</v>
      </c>
      <c r="K194" s="78"/>
      <c r="L194" s="77"/>
      <c r="M194" s="79">
        <f t="shared" si="17"/>
        <v>0</v>
      </c>
    </row>
    <row r="195" spans="1:13" ht="25.5">
      <c r="A195" s="68">
        <v>3</v>
      </c>
      <c r="B195" s="69">
        <v>18</v>
      </c>
      <c r="C195" s="97" t="s">
        <v>11</v>
      </c>
      <c r="D195" s="77" t="s">
        <v>67</v>
      </c>
      <c r="E195" s="77">
        <v>10</v>
      </c>
      <c r="F195" s="78">
        <v>2875</v>
      </c>
      <c r="G195" s="79">
        <f t="shared" si="15"/>
        <v>28750</v>
      </c>
      <c r="I195" s="471"/>
      <c r="J195" s="78">
        <f t="shared" si="16"/>
        <v>0</v>
      </c>
      <c r="K195" s="78"/>
      <c r="L195" s="77"/>
      <c r="M195" s="79">
        <f t="shared" si="17"/>
        <v>0</v>
      </c>
    </row>
    <row r="196" spans="1:13" ht="26.25" thickBot="1">
      <c r="A196" s="112">
        <v>4</v>
      </c>
      <c r="B196" s="113">
        <v>18</v>
      </c>
      <c r="C196" s="133" t="s">
        <v>222</v>
      </c>
      <c r="D196" s="132" t="s">
        <v>67</v>
      </c>
      <c r="E196" s="132">
        <v>1</v>
      </c>
      <c r="F196" s="190">
        <v>460</v>
      </c>
      <c r="G196" s="188">
        <f t="shared" si="15"/>
        <v>460</v>
      </c>
      <c r="I196" s="471"/>
      <c r="J196" s="78">
        <f t="shared" si="16"/>
        <v>0</v>
      </c>
      <c r="K196" s="78"/>
      <c r="L196" s="132"/>
      <c r="M196" s="79">
        <f t="shared" si="17"/>
        <v>0</v>
      </c>
    </row>
    <row r="197" spans="1:13" ht="24.95" customHeight="1" thickTop="1" thickBot="1">
      <c r="A197" s="134"/>
      <c r="B197" s="115"/>
      <c r="C197" s="116" t="s">
        <v>223</v>
      </c>
      <c r="D197" s="144"/>
      <c r="E197" s="144"/>
      <c r="F197" s="149"/>
      <c r="G197" s="147">
        <f>SUM(G191:G196)</f>
        <v>123215</v>
      </c>
      <c r="I197" s="485"/>
      <c r="J197" s="144"/>
      <c r="K197" s="149"/>
      <c r="L197" s="144"/>
      <c r="M197" s="227">
        <f>SUM(M191:M196)</f>
        <v>24843.7</v>
      </c>
    </row>
    <row r="198" spans="1:13" ht="9.9499999999999993" customHeight="1" thickTop="1" thickBot="1">
      <c r="A198" s="15"/>
      <c r="B198" s="15"/>
      <c r="C198" s="16"/>
      <c r="D198" s="84"/>
      <c r="E198" s="84"/>
      <c r="F198" s="172"/>
      <c r="G198" s="173"/>
      <c r="I198" s="576"/>
      <c r="J198" s="84"/>
      <c r="K198" s="172"/>
      <c r="L198" s="84"/>
      <c r="M198" s="173"/>
    </row>
    <row r="199" spans="1:13" ht="24.95" customHeight="1" thickTop="1" thickBot="1">
      <c r="A199" s="117"/>
      <c r="B199" s="118"/>
      <c r="C199" s="106" t="s">
        <v>177</v>
      </c>
      <c r="D199" s="191"/>
      <c r="E199" s="191"/>
      <c r="F199" s="194"/>
      <c r="G199" s="176">
        <f>G197+G188+G170+G154</f>
        <v>814483</v>
      </c>
      <c r="I199" s="581"/>
      <c r="J199" s="191"/>
      <c r="K199" s="192"/>
      <c r="L199" s="191"/>
      <c r="M199" s="230">
        <f>M197+M188+M170+M154</f>
        <v>214936.54499999998</v>
      </c>
    </row>
    <row r="200" spans="1:13" ht="9.9499999999999993" customHeight="1" thickTop="1">
      <c r="A200" s="9"/>
      <c r="B200" s="9"/>
      <c r="C200" s="10"/>
      <c r="D200" s="177"/>
      <c r="E200" s="177"/>
      <c r="F200" s="178"/>
      <c r="G200" s="178"/>
      <c r="H200" s="182"/>
      <c r="I200" s="567"/>
      <c r="J200" s="177"/>
      <c r="K200" s="178"/>
      <c r="L200" s="177"/>
      <c r="M200" s="178"/>
    </row>
    <row r="201" spans="1:13" ht="25.5" customHeight="1">
      <c r="A201" s="8"/>
      <c r="B201" s="8"/>
      <c r="C201" s="8" t="s">
        <v>848</v>
      </c>
      <c r="D201" s="179"/>
      <c r="E201" s="179"/>
      <c r="F201" s="180"/>
      <c r="G201" s="180"/>
      <c r="I201" s="578"/>
      <c r="J201" s="179"/>
      <c r="K201" s="180"/>
      <c r="L201" s="179"/>
      <c r="M201" s="180"/>
    </row>
    <row r="202" spans="1:13" ht="10.5" customHeight="1" thickBot="1">
      <c r="A202" s="2"/>
      <c r="B202" s="2"/>
      <c r="C202" s="2"/>
      <c r="D202" s="182"/>
      <c r="E202" s="182"/>
      <c r="F202" s="184"/>
      <c r="G202" s="184"/>
      <c r="I202" s="579"/>
      <c r="J202" s="182"/>
      <c r="K202" s="184"/>
      <c r="L202" s="182"/>
      <c r="M202" s="184"/>
    </row>
    <row r="203" spans="1:13" ht="25.5" customHeight="1" thickTop="1">
      <c r="A203" s="107" t="s">
        <v>247</v>
      </c>
      <c r="B203" s="108"/>
      <c r="C203" s="108" t="s">
        <v>248</v>
      </c>
      <c r="D203" s="108" t="s">
        <v>245</v>
      </c>
      <c r="E203" s="108" t="s">
        <v>246</v>
      </c>
      <c r="F203" s="109" t="s">
        <v>249</v>
      </c>
      <c r="G203" s="110" t="s">
        <v>244</v>
      </c>
      <c r="I203" s="580"/>
      <c r="J203" s="108"/>
      <c r="K203" s="109"/>
      <c r="L203" s="108"/>
      <c r="M203" s="110"/>
    </row>
    <row r="204" spans="1:13" ht="18.75" customHeight="1">
      <c r="A204" s="68"/>
      <c r="B204" s="69"/>
      <c r="C204" s="75" t="s">
        <v>224</v>
      </c>
      <c r="D204" s="91"/>
      <c r="E204" s="91"/>
      <c r="F204" s="92"/>
      <c r="G204" s="93"/>
      <c r="I204" s="549"/>
      <c r="J204" s="91"/>
      <c r="K204" s="92"/>
      <c r="L204" s="91"/>
      <c r="M204" s="93"/>
    </row>
    <row r="205" spans="1:13" ht="51">
      <c r="A205" s="68">
        <v>1</v>
      </c>
      <c r="B205" s="69"/>
      <c r="C205" s="97" t="s">
        <v>469</v>
      </c>
      <c r="D205" s="91"/>
      <c r="E205" s="91"/>
      <c r="F205" s="92"/>
      <c r="G205" s="93"/>
      <c r="I205" s="549"/>
      <c r="J205" s="91"/>
      <c r="K205" s="92"/>
      <c r="L205" s="91"/>
      <c r="M205" s="93"/>
    </row>
    <row r="206" spans="1:13">
      <c r="A206" s="158" t="s">
        <v>27</v>
      </c>
      <c r="B206" s="159" t="s">
        <v>780</v>
      </c>
      <c r="C206" s="126" t="s">
        <v>453</v>
      </c>
      <c r="D206" s="122" t="s">
        <v>552</v>
      </c>
      <c r="E206" s="123">
        <v>113</v>
      </c>
      <c r="F206" s="78">
        <v>960</v>
      </c>
      <c r="G206" s="79">
        <f>F206*E206</f>
        <v>108480</v>
      </c>
      <c r="H206" s="222"/>
      <c r="I206" s="471">
        <v>139</v>
      </c>
      <c r="J206" s="78">
        <f>K206-I206</f>
        <v>0</v>
      </c>
      <c r="K206" s="78">
        <v>139</v>
      </c>
      <c r="L206" s="446">
        <v>0.85</v>
      </c>
      <c r="M206" s="79">
        <f>L206*K206*F206</f>
        <v>113423.99999999999</v>
      </c>
    </row>
    <row r="207" spans="1:13">
      <c r="A207" s="158" t="s">
        <v>28</v>
      </c>
      <c r="B207" s="159" t="s">
        <v>780</v>
      </c>
      <c r="C207" s="126" t="s">
        <v>528</v>
      </c>
      <c r="D207" s="122" t="s">
        <v>552</v>
      </c>
      <c r="E207" s="123">
        <v>50</v>
      </c>
      <c r="F207" s="78">
        <v>720</v>
      </c>
      <c r="G207" s="79">
        <f>F207*E207</f>
        <v>36000</v>
      </c>
      <c r="H207" s="222"/>
      <c r="I207" s="471">
        <v>75</v>
      </c>
      <c r="J207" s="78">
        <f>K207-I207</f>
        <v>0</v>
      </c>
      <c r="K207" s="78">
        <v>75</v>
      </c>
      <c r="L207" s="446">
        <v>0.85</v>
      </c>
      <c r="M207" s="79">
        <f>L207*K207*F207</f>
        <v>45900</v>
      </c>
    </row>
    <row r="208" spans="1:13">
      <c r="A208" s="158" t="s">
        <v>29</v>
      </c>
      <c r="B208" s="159" t="s">
        <v>780</v>
      </c>
      <c r="C208" s="126" t="s">
        <v>455</v>
      </c>
      <c r="D208" s="122" t="s">
        <v>552</v>
      </c>
      <c r="E208" s="123">
        <v>30</v>
      </c>
      <c r="F208" s="78">
        <v>420</v>
      </c>
      <c r="G208" s="79">
        <f>F208*E208</f>
        <v>12600</v>
      </c>
      <c r="H208" s="222"/>
      <c r="I208" s="471">
        <v>13.5</v>
      </c>
      <c r="J208" s="78">
        <f>K208-I208</f>
        <v>0</v>
      </c>
      <c r="K208" s="78">
        <v>13.5</v>
      </c>
      <c r="L208" s="446">
        <v>0.3</v>
      </c>
      <c r="M208" s="79">
        <f>L208*K208*F208</f>
        <v>1701</v>
      </c>
    </row>
    <row r="209" spans="1:13">
      <c r="A209" s="158" t="s">
        <v>45</v>
      </c>
      <c r="B209" s="159" t="s">
        <v>780</v>
      </c>
      <c r="C209" s="126" t="s">
        <v>457</v>
      </c>
      <c r="D209" s="122" t="s">
        <v>552</v>
      </c>
      <c r="E209" s="123">
        <v>97</v>
      </c>
      <c r="F209" s="78">
        <v>180</v>
      </c>
      <c r="G209" s="79">
        <f>F209*E209</f>
        <v>17460</v>
      </c>
      <c r="H209" s="222"/>
      <c r="I209" s="471">
        <v>136</v>
      </c>
      <c r="J209" s="78">
        <f>K209-I209</f>
        <v>0</v>
      </c>
      <c r="K209" s="78">
        <v>136</v>
      </c>
      <c r="L209" s="446">
        <v>0.3</v>
      </c>
      <c r="M209" s="79">
        <f>L209*K209*F209</f>
        <v>7343.9999999999991</v>
      </c>
    </row>
    <row r="210" spans="1:13" ht="13.5" thickBot="1">
      <c r="A210" s="161" t="s">
        <v>47</v>
      </c>
      <c r="B210" s="162" t="s">
        <v>780</v>
      </c>
      <c r="C210" s="136" t="s">
        <v>458</v>
      </c>
      <c r="D210" s="199" t="s">
        <v>552</v>
      </c>
      <c r="E210" s="198">
        <v>70</v>
      </c>
      <c r="F210" s="82">
        <v>96</v>
      </c>
      <c r="G210" s="83">
        <f>F210*E210</f>
        <v>6720</v>
      </c>
      <c r="H210" s="222"/>
      <c r="I210" s="234">
        <v>50</v>
      </c>
      <c r="J210" s="82">
        <f>K210-I210</f>
        <v>0</v>
      </c>
      <c r="K210" s="82">
        <v>50</v>
      </c>
      <c r="L210" s="446">
        <v>0.3</v>
      </c>
      <c r="M210" s="188">
        <f>L210*K210*F210</f>
        <v>1440</v>
      </c>
    </row>
    <row r="211" spans="1:13" ht="24.95" customHeight="1" thickTop="1" thickBot="1">
      <c r="A211" s="74"/>
      <c r="B211" s="15"/>
      <c r="C211" s="16" t="s">
        <v>521</v>
      </c>
      <c r="D211" s="84"/>
      <c r="E211" s="84"/>
      <c r="F211" s="85"/>
      <c r="G211" s="86">
        <f>SUM(G205:G210)</f>
        <v>181260</v>
      </c>
      <c r="I211" s="573"/>
      <c r="J211" s="84"/>
      <c r="K211" s="85"/>
      <c r="L211" s="144"/>
      <c r="M211" s="227">
        <f>SUM(M205:M210)</f>
        <v>169809</v>
      </c>
    </row>
    <row r="212" spans="1:13" ht="18.75" customHeight="1" thickTop="1">
      <c r="A212" s="66"/>
      <c r="B212" s="67"/>
      <c r="C212" s="96" t="s">
        <v>727</v>
      </c>
      <c r="D212" s="88"/>
      <c r="E212" s="88"/>
      <c r="F212" s="89"/>
      <c r="G212" s="90"/>
      <c r="I212" s="575"/>
      <c r="J212" s="88"/>
      <c r="K212" s="89"/>
      <c r="L212" s="88"/>
      <c r="M212" s="90"/>
    </row>
    <row r="213" spans="1:13" ht="51">
      <c r="A213" s="68">
        <v>2</v>
      </c>
      <c r="B213" s="69"/>
      <c r="C213" s="97" t="s">
        <v>857</v>
      </c>
      <c r="D213" s="77"/>
      <c r="E213" s="77"/>
      <c r="F213" s="78"/>
      <c r="G213" s="79"/>
      <c r="I213" s="471"/>
      <c r="J213" s="77"/>
      <c r="K213" s="78"/>
      <c r="L213" s="77"/>
      <c r="M213" s="79"/>
    </row>
    <row r="214" spans="1:13">
      <c r="A214" s="158" t="s">
        <v>817</v>
      </c>
      <c r="B214" s="159" t="s">
        <v>780</v>
      </c>
      <c r="C214" s="126" t="s">
        <v>522</v>
      </c>
      <c r="D214" s="122" t="s">
        <v>67</v>
      </c>
      <c r="E214" s="123">
        <v>678</v>
      </c>
      <c r="F214" s="78">
        <v>156</v>
      </c>
      <c r="G214" s="79">
        <f>F214*E214</f>
        <v>105768</v>
      </c>
      <c r="I214" s="471">
        <v>510</v>
      </c>
      <c r="J214" s="78">
        <f>K214-I214</f>
        <v>0</v>
      </c>
      <c r="K214" s="78">
        <v>510</v>
      </c>
      <c r="L214" s="446">
        <v>0.3</v>
      </c>
      <c r="M214" s="79">
        <f>L214*K214*F214</f>
        <v>23868</v>
      </c>
    </row>
    <row r="215" spans="1:13">
      <c r="A215" s="158" t="s">
        <v>818</v>
      </c>
      <c r="B215" s="159" t="s">
        <v>780</v>
      </c>
      <c r="C215" s="126" t="s">
        <v>524</v>
      </c>
      <c r="D215" s="122" t="s">
        <v>67</v>
      </c>
      <c r="E215" s="123">
        <v>90</v>
      </c>
      <c r="F215" s="78">
        <v>180</v>
      </c>
      <c r="G215" s="79">
        <f>F215*E215</f>
        <v>16200</v>
      </c>
      <c r="I215" s="471">
        <v>86</v>
      </c>
      <c r="J215" s="78">
        <f>K215-I215</f>
        <v>0</v>
      </c>
      <c r="K215" s="78">
        <v>86</v>
      </c>
      <c r="L215" s="446">
        <v>0.3</v>
      </c>
      <c r="M215" s="79">
        <f>L215*K215*F215</f>
        <v>4644</v>
      </c>
    </row>
    <row r="216" spans="1:13">
      <c r="A216" s="158" t="s">
        <v>819</v>
      </c>
      <c r="B216" s="159" t="s">
        <v>780</v>
      </c>
      <c r="C216" s="126" t="s">
        <v>525</v>
      </c>
      <c r="D216" s="122" t="s">
        <v>67</v>
      </c>
      <c r="E216" s="123">
        <v>24</v>
      </c>
      <c r="F216" s="78">
        <v>186</v>
      </c>
      <c r="G216" s="79">
        <f>F216*E216</f>
        <v>4464</v>
      </c>
      <c r="I216" s="471">
        <v>40</v>
      </c>
      <c r="J216" s="78">
        <f>K216-I216</f>
        <v>0</v>
      </c>
      <c r="K216" s="78">
        <v>40</v>
      </c>
      <c r="L216" s="446">
        <v>0.3</v>
      </c>
      <c r="M216" s="79">
        <f>L216*K216*F216</f>
        <v>2232</v>
      </c>
    </row>
    <row r="217" spans="1:13" ht="13.5" thickBot="1">
      <c r="A217" s="161" t="s">
        <v>594</v>
      </c>
      <c r="B217" s="162" t="s">
        <v>780</v>
      </c>
      <c r="C217" s="136" t="s">
        <v>725</v>
      </c>
      <c r="D217" s="199" t="s">
        <v>67</v>
      </c>
      <c r="E217" s="198">
        <v>48</v>
      </c>
      <c r="F217" s="82">
        <v>192</v>
      </c>
      <c r="G217" s="83">
        <f>F217*E217</f>
        <v>9216</v>
      </c>
      <c r="I217" s="234">
        <v>20</v>
      </c>
      <c r="J217" s="82">
        <f>K217-I217</f>
        <v>0</v>
      </c>
      <c r="K217" s="82">
        <v>20</v>
      </c>
      <c r="L217" s="447">
        <v>0.3</v>
      </c>
      <c r="M217" s="79">
        <f>L217*K217*F217</f>
        <v>1152</v>
      </c>
    </row>
    <row r="218" spans="1:13" ht="24.95" customHeight="1" thickTop="1" thickBot="1">
      <c r="A218" s="74"/>
      <c r="B218" s="15"/>
      <c r="C218" s="16" t="s">
        <v>726</v>
      </c>
      <c r="D218" s="84"/>
      <c r="E218" s="84"/>
      <c r="F218" s="85"/>
      <c r="G218" s="86">
        <f>SUM(G213:G217)</f>
        <v>135648</v>
      </c>
      <c r="I218" s="573"/>
      <c r="J218" s="84"/>
      <c r="K218" s="85"/>
      <c r="L218" s="144"/>
      <c r="M218" s="227">
        <f>SUM(M213:M217)</f>
        <v>31896</v>
      </c>
    </row>
    <row r="219" spans="1:13" ht="18.75" customHeight="1" thickTop="1">
      <c r="A219" s="66"/>
      <c r="B219" s="67"/>
      <c r="C219" s="96" t="s">
        <v>777</v>
      </c>
      <c r="D219" s="88"/>
      <c r="E219" s="88"/>
      <c r="F219" s="89"/>
      <c r="G219" s="90"/>
      <c r="I219" s="575"/>
      <c r="J219" s="88"/>
      <c r="K219" s="89"/>
      <c r="L219" s="88"/>
      <c r="M219" s="90"/>
    </row>
    <row r="220" spans="1:13" ht="51">
      <c r="A220" s="68">
        <v>3</v>
      </c>
      <c r="B220" s="69"/>
      <c r="C220" s="97" t="s">
        <v>768</v>
      </c>
      <c r="D220" s="77"/>
      <c r="E220" s="77"/>
      <c r="F220" s="78"/>
      <c r="G220" s="79"/>
      <c r="I220" s="471"/>
      <c r="J220" s="77"/>
      <c r="K220" s="78"/>
      <c r="L220" s="77"/>
      <c r="M220" s="79"/>
    </row>
    <row r="221" spans="1:13">
      <c r="A221" s="158" t="s">
        <v>575</v>
      </c>
      <c r="B221" s="159" t="s">
        <v>780</v>
      </c>
      <c r="C221" s="126" t="s">
        <v>214</v>
      </c>
      <c r="D221" s="122" t="s">
        <v>67</v>
      </c>
      <c r="E221" s="123">
        <v>74</v>
      </c>
      <c r="F221" s="78">
        <v>384</v>
      </c>
      <c r="G221" s="79">
        <f>F221*E221</f>
        <v>28416</v>
      </c>
      <c r="I221" s="471">
        <v>86</v>
      </c>
      <c r="J221" s="78">
        <f>K221-I221</f>
        <v>0</v>
      </c>
      <c r="K221" s="78">
        <v>86</v>
      </c>
      <c r="L221" s="446">
        <v>0.3</v>
      </c>
      <c r="M221" s="79">
        <f>L221*K221*F221</f>
        <v>9907.2000000000007</v>
      </c>
    </row>
    <row r="222" spans="1:13">
      <c r="A222" s="158" t="s">
        <v>770</v>
      </c>
      <c r="B222" s="159" t="s">
        <v>780</v>
      </c>
      <c r="C222" s="126" t="s">
        <v>213</v>
      </c>
      <c r="D222" s="122" t="s">
        <v>67</v>
      </c>
      <c r="E222" s="123">
        <v>115</v>
      </c>
      <c r="F222" s="78">
        <v>540</v>
      </c>
      <c r="G222" s="79">
        <f>F222*E222</f>
        <v>62100</v>
      </c>
      <c r="I222" s="471">
        <v>106</v>
      </c>
      <c r="J222" s="78">
        <f>K222-I222</f>
        <v>0</v>
      </c>
      <c r="K222" s="78">
        <v>106</v>
      </c>
      <c r="L222" s="446">
        <v>0.3</v>
      </c>
      <c r="M222" s="79">
        <f>L222*K222*F222</f>
        <v>17172</v>
      </c>
    </row>
    <row r="223" spans="1:13">
      <c r="A223" s="158" t="s">
        <v>772</v>
      </c>
      <c r="B223" s="159" t="s">
        <v>780</v>
      </c>
      <c r="C223" s="137" t="s">
        <v>773</v>
      </c>
      <c r="D223" s="122" t="s">
        <v>67</v>
      </c>
      <c r="E223" s="123">
        <v>1</v>
      </c>
      <c r="F223" s="78">
        <v>780</v>
      </c>
      <c r="G223" s="79">
        <f>F223*E223</f>
        <v>780</v>
      </c>
      <c r="I223" s="471"/>
      <c r="J223" s="78">
        <f>K223-I223</f>
        <v>0</v>
      </c>
      <c r="K223" s="78"/>
      <c r="L223" s="446">
        <v>0.3</v>
      </c>
      <c r="M223" s="79">
        <f>L223*K223*F223</f>
        <v>0</v>
      </c>
    </row>
    <row r="224" spans="1:13" ht="13.5" thickBot="1">
      <c r="A224" s="161" t="s">
        <v>774</v>
      </c>
      <c r="B224" s="162" t="s">
        <v>780</v>
      </c>
      <c r="C224" s="136" t="s">
        <v>775</v>
      </c>
      <c r="D224" s="199" t="s">
        <v>67</v>
      </c>
      <c r="E224" s="198">
        <v>2</v>
      </c>
      <c r="F224" s="82">
        <v>3600</v>
      </c>
      <c r="G224" s="83">
        <f>F224*E224</f>
        <v>7200</v>
      </c>
      <c r="I224" s="234"/>
      <c r="J224" s="82">
        <f>K224-I224</f>
        <v>0</v>
      </c>
      <c r="K224" s="82"/>
      <c r="L224" s="447">
        <v>0.3</v>
      </c>
      <c r="M224" s="79">
        <f>L224*K224*F224</f>
        <v>0</v>
      </c>
    </row>
    <row r="225" spans="1:13" ht="24.95" customHeight="1" thickTop="1" thickBot="1">
      <c r="A225" s="74"/>
      <c r="B225" s="15"/>
      <c r="C225" s="16" t="s">
        <v>776</v>
      </c>
      <c r="D225" s="84"/>
      <c r="E225" s="84"/>
      <c r="F225" s="85"/>
      <c r="G225" s="86">
        <f>SUM(G221:G224)</f>
        <v>98496</v>
      </c>
      <c r="I225" s="573"/>
      <c r="J225" s="84"/>
      <c r="K225" s="85"/>
      <c r="L225" s="144"/>
      <c r="M225" s="227">
        <f>SUM(M221:M224)</f>
        <v>27079.200000000001</v>
      </c>
    </row>
    <row r="226" spans="1:13" ht="18.75" customHeight="1" thickTop="1">
      <c r="A226" s="66"/>
      <c r="B226" s="67"/>
      <c r="C226" s="96" t="s">
        <v>778</v>
      </c>
      <c r="D226" s="88"/>
      <c r="E226" s="88"/>
      <c r="F226" s="89"/>
      <c r="G226" s="90"/>
      <c r="I226" s="575"/>
      <c r="J226" s="88"/>
      <c r="K226" s="89"/>
      <c r="L226" s="88"/>
      <c r="M226" s="90"/>
    </row>
    <row r="227" spans="1:13" ht="51">
      <c r="A227" s="68">
        <v>4</v>
      </c>
      <c r="B227" s="69"/>
      <c r="C227" s="97" t="s">
        <v>636</v>
      </c>
      <c r="D227" s="77"/>
      <c r="E227" s="77"/>
      <c r="F227" s="78"/>
      <c r="G227" s="79"/>
      <c r="I227" s="471"/>
      <c r="J227" s="78"/>
      <c r="K227" s="78"/>
      <c r="L227" s="77"/>
      <c r="M227" s="79"/>
    </row>
    <row r="228" spans="1:13" ht="25.5">
      <c r="A228" s="158" t="s">
        <v>577</v>
      </c>
      <c r="B228" s="159" t="s">
        <v>780</v>
      </c>
      <c r="C228" s="126" t="s">
        <v>782</v>
      </c>
      <c r="D228" s="122" t="s">
        <v>523</v>
      </c>
      <c r="E228" s="123">
        <v>210</v>
      </c>
      <c r="F228" s="78">
        <v>144</v>
      </c>
      <c r="G228" s="79">
        <f t="shared" ref="G228:G235" si="18">F228*E228</f>
        <v>30240</v>
      </c>
      <c r="I228" s="471">
        <v>140</v>
      </c>
      <c r="J228" s="78">
        <f t="shared" ref="J228:J235" si="19">K228-I228</f>
        <v>0</v>
      </c>
      <c r="K228" s="78">
        <v>140</v>
      </c>
      <c r="L228" s="446">
        <v>0.3</v>
      </c>
      <c r="M228" s="79">
        <f t="shared" ref="M228:M235" si="20">L228*K228*F228</f>
        <v>6048</v>
      </c>
    </row>
    <row r="229" spans="1:13">
      <c r="A229" s="158" t="s">
        <v>783</v>
      </c>
      <c r="B229" s="159" t="s">
        <v>780</v>
      </c>
      <c r="C229" s="126" t="s">
        <v>488</v>
      </c>
      <c r="D229" s="122" t="s">
        <v>523</v>
      </c>
      <c r="E229" s="123">
        <v>89</v>
      </c>
      <c r="F229" s="78">
        <v>156</v>
      </c>
      <c r="G229" s="79">
        <f t="shared" si="18"/>
        <v>13884</v>
      </c>
      <c r="I229" s="471">
        <v>165</v>
      </c>
      <c r="J229" s="78">
        <f t="shared" si="19"/>
        <v>0</v>
      </c>
      <c r="K229" s="78">
        <v>165</v>
      </c>
      <c r="L229" s="446">
        <v>0.3</v>
      </c>
      <c r="M229" s="79">
        <f t="shared" si="20"/>
        <v>7722</v>
      </c>
    </row>
    <row r="230" spans="1:13">
      <c r="A230" s="158" t="s">
        <v>784</v>
      </c>
      <c r="B230" s="159" t="s">
        <v>780</v>
      </c>
      <c r="C230" s="126" t="s">
        <v>215</v>
      </c>
      <c r="D230" s="122" t="s">
        <v>523</v>
      </c>
      <c r="E230" s="123">
        <v>24</v>
      </c>
      <c r="F230" s="78">
        <v>216</v>
      </c>
      <c r="G230" s="79">
        <f t="shared" si="18"/>
        <v>5184</v>
      </c>
      <c r="I230" s="471"/>
      <c r="J230" s="78">
        <f t="shared" si="19"/>
        <v>0</v>
      </c>
      <c r="K230" s="78"/>
      <c r="L230" s="446">
        <v>0</v>
      </c>
      <c r="M230" s="79">
        <f t="shared" si="20"/>
        <v>0</v>
      </c>
    </row>
    <row r="231" spans="1:13">
      <c r="A231" s="158" t="s">
        <v>785</v>
      </c>
      <c r="B231" s="159" t="s">
        <v>780</v>
      </c>
      <c r="C231" s="126" t="s">
        <v>786</v>
      </c>
      <c r="D231" s="122" t="s">
        <v>523</v>
      </c>
      <c r="E231" s="123">
        <v>82</v>
      </c>
      <c r="F231" s="78">
        <v>216</v>
      </c>
      <c r="G231" s="79">
        <f t="shared" si="18"/>
        <v>17712</v>
      </c>
      <c r="I231" s="471">
        <v>54</v>
      </c>
      <c r="J231" s="78">
        <f t="shared" si="19"/>
        <v>0</v>
      </c>
      <c r="K231" s="78">
        <v>54</v>
      </c>
      <c r="L231" s="446">
        <v>0.3</v>
      </c>
      <c r="M231" s="79">
        <f t="shared" si="20"/>
        <v>3499.2</v>
      </c>
    </row>
    <row r="232" spans="1:13">
      <c r="A232" s="158" t="s">
        <v>787</v>
      </c>
      <c r="B232" s="159" t="s">
        <v>780</v>
      </c>
      <c r="C232" s="126" t="s">
        <v>788</v>
      </c>
      <c r="D232" s="122" t="s">
        <v>523</v>
      </c>
      <c r="E232" s="123">
        <v>24</v>
      </c>
      <c r="F232" s="78">
        <v>156</v>
      </c>
      <c r="G232" s="79">
        <f t="shared" si="18"/>
        <v>3744</v>
      </c>
      <c r="I232" s="471">
        <v>20</v>
      </c>
      <c r="J232" s="78">
        <f t="shared" si="19"/>
        <v>0</v>
      </c>
      <c r="K232" s="78">
        <v>20</v>
      </c>
      <c r="L232" s="446">
        <v>0.3</v>
      </c>
      <c r="M232" s="79">
        <f t="shared" si="20"/>
        <v>936</v>
      </c>
    </row>
    <row r="233" spans="1:13">
      <c r="A233" s="158" t="s">
        <v>789</v>
      </c>
      <c r="B233" s="159" t="s">
        <v>780</v>
      </c>
      <c r="C233" s="126" t="s">
        <v>790</v>
      </c>
      <c r="D233" s="122" t="s">
        <v>523</v>
      </c>
      <c r="E233" s="123">
        <v>45</v>
      </c>
      <c r="F233" s="78">
        <v>162</v>
      </c>
      <c r="G233" s="79">
        <f t="shared" si="18"/>
        <v>7290</v>
      </c>
      <c r="I233" s="471">
        <v>35</v>
      </c>
      <c r="J233" s="78">
        <f t="shared" si="19"/>
        <v>5</v>
      </c>
      <c r="K233" s="78">
        <v>40</v>
      </c>
      <c r="L233" s="446">
        <v>0.3</v>
      </c>
      <c r="M233" s="79">
        <f t="shared" si="20"/>
        <v>1944</v>
      </c>
    </row>
    <row r="234" spans="1:13" ht="25.5">
      <c r="A234" s="158" t="s">
        <v>791</v>
      </c>
      <c r="B234" s="159" t="s">
        <v>780</v>
      </c>
      <c r="C234" s="126" t="s">
        <v>489</v>
      </c>
      <c r="D234" s="122" t="s">
        <v>523</v>
      </c>
      <c r="E234" s="123">
        <v>6</v>
      </c>
      <c r="F234" s="78">
        <v>720</v>
      </c>
      <c r="G234" s="79">
        <f t="shared" si="18"/>
        <v>4320</v>
      </c>
      <c r="I234" s="471"/>
      <c r="J234" s="78">
        <f t="shared" si="19"/>
        <v>0</v>
      </c>
      <c r="K234" s="78"/>
      <c r="L234" s="446">
        <v>0</v>
      </c>
      <c r="M234" s="79">
        <f t="shared" si="20"/>
        <v>0</v>
      </c>
    </row>
    <row r="235" spans="1:13" ht="26.25" thickBot="1">
      <c r="A235" s="161" t="s">
        <v>792</v>
      </c>
      <c r="B235" s="162" t="s">
        <v>780</v>
      </c>
      <c r="C235" s="136" t="s">
        <v>793</v>
      </c>
      <c r="D235" s="199" t="s">
        <v>523</v>
      </c>
      <c r="E235" s="198">
        <v>1</v>
      </c>
      <c r="F235" s="82">
        <v>180</v>
      </c>
      <c r="G235" s="83">
        <f t="shared" si="18"/>
        <v>180</v>
      </c>
      <c r="I235" s="234"/>
      <c r="J235" s="82">
        <f t="shared" si="19"/>
        <v>0</v>
      </c>
      <c r="K235" s="82"/>
      <c r="L235" s="447">
        <v>0</v>
      </c>
      <c r="M235" s="79">
        <f t="shared" si="20"/>
        <v>0</v>
      </c>
    </row>
    <row r="236" spans="1:13" ht="24.95" customHeight="1" thickTop="1" thickBot="1">
      <c r="A236" s="74"/>
      <c r="B236" s="15"/>
      <c r="C236" s="16" t="s">
        <v>794</v>
      </c>
      <c r="D236" s="84"/>
      <c r="E236" s="84"/>
      <c r="F236" s="85"/>
      <c r="G236" s="86">
        <f>SUM(G228:G235)</f>
        <v>82554</v>
      </c>
      <c r="I236" s="573"/>
      <c r="J236" s="84"/>
      <c r="K236" s="85"/>
      <c r="L236" s="144"/>
      <c r="M236" s="227">
        <f>SUM(M228:M235)</f>
        <v>20149.2</v>
      </c>
    </row>
    <row r="237" spans="1:13" ht="18.75" customHeight="1" thickTop="1">
      <c r="A237" s="66"/>
      <c r="B237" s="67"/>
      <c r="C237" s="96" t="s">
        <v>795</v>
      </c>
      <c r="D237" s="88"/>
      <c r="E237" s="88"/>
      <c r="F237" s="89"/>
      <c r="G237" s="90"/>
      <c r="I237" s="575"/>
      <c r="J237" s="88"/>
      <c r="K237" s="89"/>
      <c r="L237" s="88"/>
      <c r="M237" s="90"/>
    </row>
    <row r="238" spans="1:13" ht="51">
      <c r="A238" s="68">
        <v>5</v>
      </c>
      <c r="B238" s="69"/>
      <c r="C238" s="97" t="s">
        <v>637</v>
      </c>
      <c r="D238" s="77"/>
      <c r="E238" s="77"/>
      <c r="F238" s="78"/>
      <c r="G238" s="79"/>
      <c r="I238" s="471"/>
      <c r="J238" s="77"/>
      <c r="K238" s="78"/>
      <c r="L238" s="77"/>
      <c r="M238" s="79"/>
    </row>
    <row r="239" spans="1:13" ht="13.5" thickBot="1">
      <c r="A239" s="161" t="s">
        <v>47</v>
      </c>
      <c r="B239" s="162" t="s">
        <v>780</v>
      </c>
      <c r="C239" s="136" t="s">
        <v>797</v>
      </c>
      <c r="D239" s="199" t="s">
        <v>523</v>
      </c>
      <c r="E239" s="198">
        <v>25</v>
      </c>
      <c r="F239" s="82">
        <v>180</v>
      </c>
      <c r="G239" s="83">
        <f>F239*E239</f>
        <v>4500</v>
      </c>
      <c r="I239" s="234">
        <v>20</v>
      </c>
      <c r="J239" s="82">
        <f>K239-I239</f>
        <v>0</v>
      </c>
      <c r="K239" s="82">
        <v>20</v>
      </c>
      <c r="L239" s="447">
        <v>0.3</v>
      </c>
      <c r="M239" s="79">
        <f>L239*K239*F239</f>
        <v>1080</v>
      </c>
    </row>
    <row r="240" spans="1:13" ht="24.95" customHeight="1" thickTop="1" thickBot="1">
      <c r="A240" s="74"/>
      <c r="B240" s="15"/>
      <c r="C240" s="16" t="s">
        <v>798</v>
      </c>
      <c r="D240" s="84"/>
      <c r="E240" s="84"/>
      <c r="F240" s="85"/>
      <c r="G240" s="86">
        <f>SUM(G239)</f>
        <v>4500</v>
      </c>
      <c r="I240" s="573"/>
      <c r="J240" s="84"/>
      <c r="K240" s="85"/>
      <c r="L240" s="144"/>
      <c r="M240" s="227">
        <f>SUM(M239)</f>
        <v>1080</v>
      </c>
    </row>
    <row r="241" spans="1:13" ht="18.75" customHeight="1" thickTop="1">
      <c r="A241" s="66"/>
      <c r="B241" s="67"/>
      <c r="C241" s="96" t="s">
        <v>799</v>
      </c>
      <c r="D241" s="88"/>
      <c r="E241" s="88"/>
      <c r="F241" s="89"/>
      <c r="G241" s="90"/>
      <c r="I241" s="575"/>
      <c r="J241" s="88"/>
      <c r="K241" s="89"/>
      <c r="L241" s="88"/>
      <c r="M241" s="90"/>
    </row>
    <row r="242" spans="1:13" ht="51">
      <c r="A242" s="68">
        <v>6</v>
      </c>
      <c r="B242" s="69"/>
      <c r="C242" s="97" t="s">
        <v>638</v>
      </c>
      <c r="D242" s="77"/>
      <c r="E242" s="77"/>
      <c r="F242" s="78"/>
      <c r="G242" s="79"/>
      <c r="I242" s="471"/>
      <c r="J242" s="77"/>
      <c r="K242" s="78"/>
      <c r="L242" s="77"/>
      <c r="M242" s="79"/>
    </row>
    <row r="243" spans="1:13">
      <c r="A243" s="158" t="s">
        <v>3</v>
      </c>
      <c r="B243" s="159" t="s">
        <v>780</v>
      </c>
      <c r="C243" s="126" t="s">
        <v>743</v>
      </c>
      <c r="D243" s="122" t="s">
        <v>67</v>
      </c>
      <c r="E243" s="123">
        <v>1</v>
      </c>
      <c r="F243" s="78">
        <v>4800</v>
      </c>
      <c r="G243" s="79">
        <f t="shared" ref="G243:G255" si="21">F243*E243</f>
        <v>4800</v>
      </c>
      <c r="H243" s="222"/>
      <c r="I243" s="471"/>
      <c r="J243" s="78">
        <f t="shared" ref="J243:J259" si="22">K243-I243</f>
        <v>0</v>
      </c>
      <c r="K243" s="78"/>
      <c r="L243" s="446"/>
      <c r="M243" s="79">
        <f t="shared" ref="M243:M259" si="23">L243*K243*F243</f>
        <v>0</v>
      </c>
    </row>
    <row r="244" spans="1:13">
      <c r="A244" s="158" t="s">
        <v>498</v>
      </c>
      <c r="B244" s="159" t="s">
        <v>780</v>
      </c>
      <c r="C244" s="126" t="s">
        <v>744</v>
      </c>
      <c r="D244" s="122" t="s">
        <v>67</v>
      </c>
      <c r="E244" s="123">
        <v>1</v>
      </c>
      <c r="F244" s="78">
        <v>6000</v>
      </c>
      <c r="G244" s="79">
        <f t="shared" si="21"/>
        <v>6000</v>
      </c>
      <c r="H244" s="222"/>
      <c r="I244" s="471"/>
      <c r="J244" s="78">
        <f t="shared" si="22"/>
        <v>0</v>
      </c>
      <c r="K244" s="78"/>
      <c r="L244" s="122"/>
      <c r="M244" s="79">
        <f t="shared" si="23"/>
        <v>0</v>
      </c>
    </row>
    <row r="245" spans="1:13">
      <c r="A245" s="158" t="s">
        <v>499</v>
      </c>
      <c r="B245" s="159" t="s">
        <v>780</v>
      </c>
      <c r="C245" s="126" t="s">
        <v>745</v>
      </c>
      <c r="D245" s="122" t="s">
        <v>67</v>
      </c>
      <c r="E245" s="123">
        <v>1</v>
      </c>
      <c r="F245" s="78">
        <v>7800</v>
      </c>
      <c r="G245" s="79">
        <f t="shared" si="21"/>
        <v>7800</v>
      </c>
      <c r="H245" s="222"/>
      <c r="I245" s="471"/>
      <c r="J245" s="78">
        <f t="shared" si="22"/>
        <v>0</v>
      </c>
      <c r="K245" s="78"/>
      <c r="L245" s="122"/>
      <c r="M245" s="79">
        <f t="shared" si="23"/>
        <v>0</v>
      </c>
    </row>
    <row r="246" spans="1:13">
      <c r="A246" s="158" t="s">
        <v>184</v>
      </c>
      <c r="B246" s="159" t="s">
        <v>780</v>
      </c>
      <c r="C246" s="126" t="s">
        <v>746</v>
      </c>
      <c r="D246" s="122" t="s">
        <v>67</v>
      </c>
      <c r="E246" s="123">
        <v>7</v>
      </c>
      <c r="F246" s="78">
        <v>7200</v>
      </c>
      <c r="G246" s="79">
        <f t="shared" si="21"/>
        <v>50400</v>
      </c>
      <c r="H246" s="222"/>
      <c r="I246" s="471">
        <v>7</v>
      </c>
      <c r="J246" s="78">
        <f t="shared" si="22"/>
        <v>0</v>
      </c>
      <c r="K246" s="78">
        <v>7</v>
      </c>
      <c r="L246" s="447">
        <v>0.2</v>
      </c>
      <c r="M246" s="79">
        <f t="shared" si="23"/>
        <v>10080.000000000002</v>
      </c>
    </row>
    <row r="247" spans="1:13">
      <c r="A247" s="158" t="s">
        <v>185</v>
      </c>
      <c r="B247" s="159" t="s">
        <v>780</v>
      </c>
      <c r="C247" s="126" t="s">
        <v>747</v>
      </c>
      <c r="D247" s="122" t="s">
        <v>67</v>
      </c>
      <c r="E247" s="123">
        <v>16</v>
      </c>
      <c r="F247" s="78">
        <v>7200</v>
      </c>
      <c r="G247" s="79">
        <f t="shared" si="21"/>
        <v>115200</v>
      </c>
      <c r="H247" s="222"/>
      <c r="I247" s="471">
        <v>12</v>
      </c>
      <c r="J247" s="78">
        <f t="shared" si="22"/>
        <v>0</v>
      </c>
      <c r="K247" s="78">
        <v>12</v>
      </c>
      <c r="L247" s="447">
        <v>0.2</v>
      </c>
      <c r="M247" s="79">
        <f t="shared" si="23"/>
        <v>17280.000000000004</v>
      </c>
    </row>
    <row r="248" spans="1:13">
      <c r="A248" s="158" t="s">
        <v>265</v>
      </c>
      <c r="B248" s="159" t="s">
        <v>780</v>
      </c>
      <c r="C248" s="126" t="s">
        <v>748</v>
      </c>
      <c r="D248" s="122" t="s">
        <v>67</v>
      </c>
      <c r="E248" s="123">
        <v>1</v>
      </c>
      <c r="F248" s="78">
        <v>6600</v>
      </c>
      <c r="G248" s="79">
        <f t="shared" si="21"/>
        <v>6600</v>
      </c>
      <c r="H248" s="222"/>
      <c r="I248" s="471"/>
      <c r="J248" s="78">
        <f t="shared" si="22"/>
        <v>0</v>
      </c>
      <c r="K248" s="78"/>
      <c r="L248" s="122"/>
      <c r="M248" s="79">
        <f t="shared" si="23"/>
        <v>0</v>
      </c>
    </row>
    <row r="249" spans="1:13">
      <c r="A249" s="158" t="s">
        <v>186</v>
      </c>
      <c r="B249" s="159" t="s">
        <v>780</v>
      </c>
      <c r="C249" s="126" t="s">
        <v>749</v>
      </c>
      <c r="D249" s="122" t="s">
        <v>67</v>
      </c>
      <c r="E249" s="123">
        <v>1</v>
      </c>
      <c r="F249" s="78">
        <v>6600</v>
      </c>
      <c r="G249" s="79">
        <f t="shared" si="21"/>
        <v>6600</v>
      </c>
      <c r="H249" s="222"/>
      <c r="I249" s="471"/>
      <c r="J249" s="78">
        <f t="shared" si="22"/>
        <v>0</v>
      </c>
      <c r="K249" s="78"/>
      <c r="L249" s="122"/>
      <c r="M249" s="79">
        <f t="shared" si="23"/>
        <v>0</v>
      </c>
    </row>
    <row r="250" spans="1:13" ht="25.5">
      <c r="A250" s="158" t="s">
        <v>187</v>
      </c>
      <c r="B250" s="159" t="s">
        <v>780</v>
      </c>
      <c r="C250" s="126" t="s">
        <v>276</v>
      </c>
      <c r="D250" s="122" t="s">
        <v>67</v>
      </c>
      <c r="E250" s="123">
        <v>16</v>
      </c>
      <c r="F250" s="78">
        <v>1200</v>
      </c>
      <c r="G250" s="79">
        <f t="shared" si="21"/>
        <v>19200</v>
      </c>
      <c r="H250" s="222"/>
      <c r="I250" s="471">
        <v>16</v>
      </c>
      <c r="J250" s="78">
        <f t="shared" si="22"/>
        <v>0</v>
      </c>
      <c r="K250" s="78">
        <v>16</v>
      </c>
      <c r="L250" s="446">
        <v>0.6</v>
      </c>
      <c r="M250" s="79">
        <f t="shared" si="23"/>
        <v>11520</v>
      </c>
    </row>
    <row r="251" spans="1:13" ht="25.5">
      <c r="A251" s="158" t="s">
        <v>188</v>
      </c>
      <c r="B251" s="159" t="s">
        <v>780</v>
      </c>
      <c r="C251" s="126" t="s">
        <v>201</v>
      </c>
      <c r="D251" s="122" t="s">
        <v>67</v>
      </c>
      <c r="E251" s="123">
        <v>8</v>
      </c>
      <c r="F251" s="78">
        <v>1200</v>
      </c>
      <c r="G251" s="79">
        <f t="shared" si="21"/>
        <v>9600</v>
      </c>
      <c r="H251" s="222"/>
      <c r="I251" s="471">
        <v>8</v>
      </c>
      <c r="J251" s="78">
        <f t="shared" si="22"/>
        <v>0</v>
      </c>
      <c r="K251" s="78">
        <v>8</v>
      </c>
      <c r="L251" s="446">
        <v>0.6</v>
      </c>
      <c r="M251" s="79">
        <f t="shared" si="23"/>
        <v>5760</v>
      </c>
    </row>
    <row r="252" spans="1:13" ht="25.5">
      <c r="A252" s="158" t="s">
        <v>189</v>
      </c>
      <c r="B252" s="159" t="s">
        <v>780</v>
      </c>
      <c r="C252" s="126" t="s">
        <v>173</v>
      </c>
      <c r="D252" s="122" t="s">
        <v>67</v>
      </c>
      <c r="E252" s="123">
        <v>1</v>
      </c>
      <c r="F252" s="78">
        <v>960</v>
      </c>
      <c r="G252" s="79">
        <f t="shared" si="21"/>
        <v>960</v>
      </c>
      <c r="H252" s="222"/>
      <c r="I252" s="471"/>
      <c r="J252" s="78">
        <f t="shared" si="22"/>
        <v>0</v>
      </c>
      <c r="K252" s="78"/>
      <c r="L252" s="446">
        <v>0</v>
      </c>
      <c r="M252" s="79">
        <f t="shared" si="23"/>
        <v>0</v>
      </c>
    </row>
    <row r="253" spans="1:13" ht="25.5">
      <c r="A253" s="158" t="s">
        <v>190</v>
      </c>
      <c r="B253" s="159" t="s">
        <v>780</v>
      </c>
      <c r="C253" s="126" t="s">
        <v>312</v>
      </c>
      <c r="D253" s="122" t="s">
        <v>67</v>
      </c>
      <c r="E253" s="123">
        <v>8</v>
      </c>
      <c r="F253" s="78">
        <v>900</v>
      </c>
      <c r="G253" s="79">
        <f t="shared" si="21"/>
        <v>7200</v>
      </c>
      <c r="H253" s="222"/>
      <c r="I253" s="471">
        <v>7</v>
      </c>
      <c r="J253" s="78">
        <f t="shared" si="22"/>
        <v>0</v>
      </c>
      <c r="K253" s="78">
        <v>7</v>
      </c>
      <c r="L253" s="446">
        <v>0.5</v>
      </c>
      <c r="M253" s="79">
        <f t="shared" si="23"/>
        <v>3150</v>
      </c>
    </row>
    <row r="254" spans="1:13" ht="25.5">
      <c r="A254" s="158" t="s">
        <v>191</v>
      </c>
      <c r="B254" s="159" t="s">
        <v>780</v>
      </c>
      <c r="C254" s="126" t="s">
        <v>314</v>
      </c>
      <c r="D254" s="122" t="s">
        <v>67</v>
      </c>
      <c r="E254" s="123">
        <v>17</v>
      </c>
      <c r="F254" s="78">
        <v>1200</v>
      </c>
      <c r="G254" s="79">
        <f t="shared" si="21"/>
        <v>20400</v>
      </c>
      <c r="H254" s="222"/>
      <c r="I254" s="471">
        <v>17</v>
      </c>
      <c r="J254" s="78">
        <f t="shared" si="22"/>
        <v>0</v>
      </c>
      <c r="K254" s="78">
        <v>17</v>
      </c>
      <c r="L254" s="446">
        <v>0.5</v>
      </c>
      <c r="M254" s="79">
        <f t="shared" si="23"/>
        <v>10200</v>
      </c>
    </row>
    <row r="255" spans="1:13" ht="25.5">
      <c r="A255" s="158" t="s">
        <v>192</v>
      </c>
      <c r="B255" s="159" t="s">
        <v>780</v>
      </c>
      <c r="C255" s="126" t="s">
        <v>730</v>
      </c>
      <c r="D255" s="122" t="s">
        <v>67</v>
      </c>
      <c r="E255" s="123">
        <v>1</v>
      </c>
      <c r="F255" s="78">
        <v>1800</v>
      </c>
      <c r="G255" s="79">
        <f t="shared" si="21"/>
        <v>1800</v>
      </c>
      <c r="H255" s="222"/>
      <c r="I255" s="471"/>
      <c r="J255" s="78">
        <f t="shared" si="22"/>
        <v>0</v>
      </c>
      <c r="K255" s="78"/>
      <c r="L255" s="446">
        <v>0</v>
      </c>
      <c r="M255" s="79">
        <f t="shared" si="23"/>
        <v>0</v>
      </c>
    </row>
    <row r="256" spans="1:13" ht="25.5">
      <c r="A256" s="158"/>
      <c r="B256" s="159"/>
      <c r="C256" s="126" t="s">
        <v>732</v>
      </c>
      <c r="D256" s="122"/>
      <c r="E256" s="123"/>
      <c r="F256" s="78"/>
      <c r="G256" s="79"/>
      <c r="H256" s="222"/>
      <c r="I256" s="471"/>
      <c r="J256" s="78"/>
      <c r="K256" s="78"/>
      <c r="L256" s="446"/>
      <c r="M256" s="79">
        <f t="shared" si="23"/>
        <v>0</v>
      </c>
    </row>
    <row r="257" spans="1:13">
      <c r="A257" s="158" t="s">
        <v>193</v>
      </c>
      <c r="B257" s="159" t="s">
        <v>780</v>
      </c>
      <c r="C257" s="126" t="s">
        <v>734</v>
      </c>
      <c r="D257" s="122" t="s">
        <v>67</v>
      </c>
      <c r="E257" s="123">
        <v>24</v>
      </c>
      <c r="F257" s="78">
        <v>144</v>
      </c>
      <c r="G257" s="79">
        <f>F257*E257</f>
        <v>3456</v>
      </c>
      <c r="H257" s="222"/>
      <c r="I257" s="471">
        <v>7</v>
      </c>
      <c r="J257" s="78">
        <f t="shared" si="22"/>
        <v>0</v>
      </c>
      <c r="K257" s="78">
        <v>7</v>
      </c>
      <c r="L257" s="446">
        <v>0.8</v>
      </c>
      <c r="M257" s="79">
        <f t="shared" si="23"/>
        <v>806.40000000000009</v>
      </c>
    </row>
    <row r="258" spans="1:13">
      <c r="A258" s="158" t="s">
        <v>194</v>
      </c>
      <c r="B258" s="159" t="s">
        <v>780</v>
      </c>
      <c r="C258" s="126" t="s">
        <v>736</v>
      </c>
      <c r="D258" s="122" t="s">
        <v>67</v>
      </c>
      <c r="E258" s="123">
        <v>1</v>
      </c>
      <c r="F258" s="78">
        <v>180</v>
      </c>
      <c r="G258" s="79">
        <f>F258*E258</f>
        <v>180</v>
      </c>
      <c r="H258" s="222"/>
      <c r="I258" s="471">
        <v>17</v>
      </c>
      <c r="J258" s="78">
        <f t="shared" si="22"/>
        <v>0</v>
      </c>
      <c r="K258" s="78">
        <v>17</v>
      </c>
      <c r="L258" s="446">
        <v>0.8</v>
      </c>
      <c r="M258" s="79">
        <f t="shared" si="23"/>
        <v>2448.0000000000005</v>
      </c>
    </row>
    <row r="259" spans="1:13" ht="13.5" thickBot="1">
      <c r="A259" s="163" t="s">
        <v>195</v>
      </c>
      <c r="B259" s="164" t="s">
        <v>780</v>
      </c>
      <c r="C259" s="136" t="s">
        <v>738</v>
      </c>
      <c r="D259" s="199" t="s">
        <v>67</v>
      </c>
      <c r="E259" s="198">
        <v>1</v>
      </c>
      <c r="F259" s="82">
        <v>300</v>
      </c>
      <c r="G259" s="83">
        <f>F259*E259</f>
        <v>300</v>
      </c>
      <c r="H259" s="222"/>
      <c r="I259" s="234"/>
      <c r="J259" s="82">
        <f t="shared" si="22"/>
        <v>0</v>
      </c>
      <c r="K259" s="82"/>
      <c r="L259" s="447">
        <v>0</v>
      </c>
      <c r="M259" s="79">
        <f t="shared" si="23"/>
        <v>0</v>
      </c>
    </row>
    <row r="260" spans="1:13" ht="24.95" customHeight="1" thickTop="1" thickBot="1">
      <c r="A260" s="74"/>
      <c r="B260" s="15"/>
      <c r="C260" s="16" t="s">
        <v>709</v>
      </c>
      <c r="D260" s="84"/>
      <c r="E260" s="84"/>
      <c r="F260" s="85"/>
      <c r="G260" s="86">
        <f>SUM(G243:G259)</f>
        <v>260496</v>
      </c>
      <c r="I260" s="573"/>
      <c r="J260" s="84"/>
      <c r="K260" s="85"/>
      <c r="L260" s="144"/>
      <c r="M260" s="227">
        <f>SUM(M243:M259)</f>
        <v>61244.400000000009</v>
      </c>
    </row>
    <row r="261" spans="1:13" ht="18.75" customHeight="1" thickTop="1">
      <c r="A261" s="66"/>
      <c r="B261" s="67"/>
      <c r="C261" s="96" t="s">
        <v>739</v>
      </c>
      <c r="D261" s="88"/>
      <c r="E261" s="88"/>
      <c r="F261" s="89"/>
      <c r="G261" s="90"/>
      <c r="I261" s="575"/>
      <c r="J261" s="88"/>
      <c r="K261" s="89"/>
      <c r="L261" s="88"/>
      <c r="M261" s="90"/>
    </row>
    <row r="262" spans="1:13" ht="51">
      <c r="A262" s="68">
        <v>7</v>
      </c>
      <c r="B262" s="69"/>
      <c r="C262" s="97" t="s">
        <v>639</v>
      </c>
      <c r="D262" s="77"/>
      <c r="E262" s="77"/>
      <c r="F262" s="78"/>
      <c r="G262" s="79"/>
      <c r="I262" s="471"/>
      <c r="J262" s="77"/>
      <c r="K262" s="78"/>
      <c r="L262" s="77"/>
      <c r="M262" s="79"/>
    </row>
    <row r="263" spans="1:13">
      <c r="A263" s="158" t="s">
        <v>702</v>
      </c>
      <c r="B263" s="159" t="s">
        <v>780</v>
      </c>
      <c r="C263" s="126" t="s">
        <v>703</v>
      </c>
      <c r="D263" s="122" t="s">
        <v>67</v>
      </c>
      <c r="E263" s="123">
        <v>850</v>
      </c>
      <c r="F263" s="78">
        <v>96</v>
      </c>
      <c r="G263" s="79">
        <f>F263*E263</f>
        <v>81600</v>
      </c>
      <c r="I263" s="471">
        <v>520</v>
      </c>
      <c r="J263" s="78">
        <f>K263-I263</f>
        <v>0</v>
      </c>
      <c r="K263" s="78">
        <v>520</v>
      </c>
      <c r="L263" s="446">
        <v>0.3</v>
      </c>
      <c r="M263" s="79">
        <f>L263*K263*F263</f>
        <v>14976</v>
      </c>
    </row>
    <row r="264" spans="1:13">
      <c r="A264" s="158" t="s">
        <v>704</v>
      </c>
      <c r="B264" s="159" t="s">
        <v>780</v>
      </c>
      <c r="C264" s="126" t="s">
        <v>705</v>
      </c>
      <c r="D264" s="122" t="s">
        <v>67</v>
      </c>
      <c r="E264" s="123">
        <v>89</v>
      </c>
      <c r="F264" s="78">
        <v>120</v>
      </c>
      <c r="G264" s="79">
        <f>F264*E264</f>
        <v>10680</v>
      </c>
      <c r="I264" s="471">
        <v>73</v>
      </c>
      <c r="J264" s="78">
        <f>K264-I264</f>
        <v>0</v>
      </c>
      <c r="K264" s="78">
        <v>73</v>
      </c>
      <c r="L264" s="446">
        <v>0.3</v>
      </c>
      <c r="M264" s="79">
        <f>L264*K264*F264</f>
        <v>2628</v>
      </c>
    </row>
    <row r="265" spans="1:13" ht="13.5" thickBot="1">
      <c r="A265" s="161" t="s">
        <v>706</v>
      </c>
      <c r="B265" s="162" t="s">
        <v>780</v>
      </c>
      <c r="C265" s="136" t="s">
        <v>707</v>
      </c>
      <c r="D265" s="199" t="s">
        <v>67</v>
      </c>
      <c r="E265" s="198">
        <v>40</v>
      </c>
      <c r="F265" s="82">
        <v>60</v>
      </c>
      <c r="G265" s="83">
        <f>F265*E265</f>
        <v>2400</v>
      </c>
      <c r="I265" s="234">
        <v>14</v>
      </c>
      <c r="J265" s="82">
        <f>K265-I265</f>
        <v>2</v>
      </c>
      <c r="K265" s="82">
        <v>16</v>
      </c>
      <c r="L265" s="449">
        <v>0.3</v>
      </c>
      <c r="M265" s="79">
        <f>L265*K265*F265</f>
        <v>288</v>
      </c>
    </row>
    <row r="266" spans="1:13" ht="24.95" customHeight="1" thickTop="1" thickBot="1">
      <c r="A266" s="74"/>
      <c r="B266" s="15"/>
      <c r="C266" s="16" t="s">
        <v>708</v>
      </c>
      <c r="D266" s="84"/>
      <c r="E266" s="84"/>
      <c r="F266" s="85"/>
      <c r="G266" s="86">
        <f>SUM(G263:G265)</f>
        <v>94680</v>
      </c>
      <c r="I266" s="573"/>
      <c r="J266" s="84"/>
      <c r="K266" s="85"/>
      <c r="L266" s="84"/>
      <c r="M266" s="227">
        <f>SUM(M263:M265)</f>
        <v>17892</v>
      </c>
    </row>
    <row r="267" spans="1:13" ht="18.75" customHeight="1" thickTop="1">
      <c r="A267" s="66"/>
      <c r="B267" s="67"/>
      <c r="C267" s="96" t="s">
        <v>710</v>
      </c>
      <c r="D267" s="88"/>
      <c r="E267" s="88"/>
      <c r="F267" s="89"/>
      <c r="G267" s="90"/>
      <c r="I267" s="575"/>
      <c r="J267" s="88"/>
      <c r="K267" s="89"/>
      <c r="L267" s="88"/>
      <c r="M267" s="90"/>
    </row>
    <row r="268" spans="1:13" ht="25.5">
      <c r="A268" s="68">
        <v>8</v>
      </c>
      <c r="B268" s="69"/>
      <c r="C268" s="97" t="s">
        <v>711</v>
      </c>
      <c r="D268" s="77"/>
      <c r="E268" s="77"/>
      <c r="F268" s="78"/>
      <c r="G268" s="79"/>
      <c r="I268" s="471"/>
      <c r="J268" s="77"/>
      <c r="K268" s="78"/>
      <c r="L268" s="77"/>
      <c r="M268" s="79"/>
    </row>
    <row r="269" spans="1:13">
      <c r="A269" s="158" t="s">
        <v>281</v>
      </c>
      <c r="B269" s="159" t="s">
        <v>780</v>
      </c>
      <c r="C269" s="126" t="s">
        <v>712</v>
      </c>
      <c r="D269" s="122" t="s">
        <v>67</v>
      </c>
      <c r="E269" s="123">
        <v>31</v>
      </c>
      <c r="F269" s="78">
        <v>204</v>
      </c>
      <c r="G269" s="79">
        <f t="shared" ref="G269:G274" si="24">F269*E269</f>
        <v>6324</v>
      </c>
      <c r="H269" s="222"/>
      <c r="I269" s="471"/>
      <c r="J269" s="78">
        <f t="shared" ref="J269:J274" si="25">K269-I269</f>
        <v>0</v>
      </c>
      <c r="K269" s="78"/>
      <c r="L269" s="122"/>
      <c r="M269" s="79">
        <f t="shared" ref="M269:M274" si="26">L269*K269*F269</f>
        <v>0</v>
      </c>
    </row>
    <row r="270" spans="1:13">
      <c r="A270" s="158" t="s">
        <v>282</v>
      </c>
      <c r="B270" s="159" t="s">
        <v>780</v>
      </c>
      <c r="C270" s="126" t="s">
        <v>714</v>
      </c>
      <c r="D270" s="122" t="s">
        <v>67</v>
      </c>
      <c r="E270" s="123">
        <v>6</v>
      </c>
      <c r="F270" s="78">
        <v>360</v>
      </c>
      <c r="G270" s="79">
        <f t="shared" si="24"/>
        <v>2160</v>
      </c>
      <c r="H270" s="222"/>
      <c r="I270" s="471"/>
      <c r="J270" s="78">
        <f t="shared" si="25"/>
        <v>0</v>
      </c>
      <c r="K270" s="78"/>
      <c r="L270" s="122"/>
      <c r="M270" s="79">
        <f t="shared" si="26"/>
        <v>0</v>
      </c>
    </row>
    <row r="271" spans="1:13">
      <c r="A271" s="158" t="s">
        <v>283</v>
      </c>
      <c r="B271" s="159" t="s">
        <v>780</v>
      </c>
      <c r="C271" s="126" t="s">
        <v>717</v>
      </c>
      <c r="D271" s="122" t="s">
        <v>67</v>
      </c>
      <c r="E271" s="123">
        <v>154</v>
      </c>
      <c r="F271" s="78">
        <v>300</v>
      </c>
      <c r="G271" s="79">
        <f t="shared" si="24"/>
        <v>46200</v>
      </c>
      <c r="H271" s="222"/>
      <c r="I271" s="471"/>
      <c r="J271" s="78">
        <f t="shared" si="25"/>
        <v>0</v>
      </c>
      <c r="K271" s="78"/>
      <c r="L271" s="122"/>
      <c r="M271" s="79">
        <f t="shared" si="26"/>
        <v>0</v>
      </c>
    </row>
    <row r="272" spans="1:13">
      <c r="A272" s="158" t="s">
        <v>284</v>
      </c>
      <c r="B272" s="159" t="s">
        <v>780</v>
      </c>
      <c r="C272" s="126" t="s">
        <v>723</v>
      </c>
      <c r="D272" s="122" t="s">
        <v>67</v>
      </c>
      <c r="E272" s="123">
        <v>2</v>
      </c>
      <c r="F272" s="78">
        <v>480</v>
      </c>
      <c r="G272" s="79">
        <f t="shared" si="24"/>
        <v>960</v>
      </c>
      <c r="H272" s="222"/>
      <c r="I272" s="471"/>
      <c r="J272" s="78">
        <f t="shared" si="25"/>
        <v>0</v>
      </c>
      <c r="K272" s="78"/>
      <c r="L272" s="122"/>
      <c r="M272" s="79">
        <f t="shared" si="26"/>
        <v>0</v>
      </c>
    </row>
    <row r="273" spans="1:19">
      <c r="A273" s="158" t="s">
        <v>285</v>
      </c>
      <c r="B273" s="159" t="s">
        <v>780</v>
      </c>
      <c r="C273" s="126" t="s">
        <v>279</v>
      </c>
      <c r="D273" s="122" t="s">
        <v>67</v>
      </c>
      <c r="E273" s="123">
        <v>12</v>
      </c>
      <c r="F273" s="78">
        <v>480</v>
      </c>
      <c r="G273" s="79">
        <f t="shared" si="24"/>
        <v>5760</v>
      </c>
      <c r="H273" s="222"/>
      <c r="I273" s="471"/>
      <c r="J273" s="78">
        <f t="shared" si="25"/>
        <v>0</v>
      </c>
      <c r="K273" s="78"/>
      <c r="L273" s="122"/>
      <c r="M273" s="79">
        <f t="shared" si="26"/>
        <v>0</v>
      </c>
    </row>
    <row r="274" spans="1:19" ht="13.5" thickBot="1">
      <c r="A274" s="161" t="s">
        <v>269</v>
      </c>
      <c r="B274" s="162" t="s">
        <v>780</v>
      </c>
      <c r="C274" s="136" t="s">
        <v>280</v>
      </c>
      <c r="D274" s="199" t="s">
        <v>67</v>
      </c>
      <c r="E274" s="198">
        <v>8</v>
      </c>
      <c r="F274" s="82">
        <v>360</v>
      </c>
      <c r="G274" s="83">
        <f t="shared" si="24"/>
        <v>2880</v>
      </c>
      <c r="H274" s="222"/>
      <c r="I274" s="234"/>
      <c r="J274" s="82">
        <f t="shared" si="25"/>
        <v>0</v>
      </c>
      <c r="K274" s="82"/>
      <c r="L274" s="199"/>
      <c r="M274" s="188">
        <f t="shared" si="26"/>
        <v>0</v>
      </c>
    </row>
    <row r="275" spans="1:19" ht="24.95" customHeight="1" thickTop="1" thickBot="1">
      <c r="A275" s="74"/>
      <c r="B275" s="15"/>
      <c r="C275" s="16" t="s">
        <v>292</v>
      </c>
      <c r="D275" s="84"/>
      <c r="E275" s="84"/>
      <c r="F275" s="85"/>
      <c r="G275" s="86">
        <f>SUM(G269:G274)</f>
        <v>64284</v>
      </c>
      <c r="I275" s="573"/>
      <c r="J275" s="84"/>
      <c r="K275" s="85"/>
      <c r="L275" s="84"/>
      <c r="M275" s="227">
        <f>SUM(M269:M274)</f>
        <v>0</v>
      </c>
    </row>
    <row r="276" spans="1:19" ht="18.75" customHeight="1" thickTop="1">
      <c r="A276" s="66"/>
      <c r="B276" s="67"/>
      <c r="C276" s="96" t="s">
        <v>557</v>
      </c>
      <c r="D276" s="88"/>
      <c r="E276" s="88"/>
      <c r="F276" s="89"/>
      <c r="G276" s="90"/>
      <c r="I276" s="575"/>
      <c r="J276" s="88"/>
      <c r="K276" s="89"/>
      <c r="L276" s="88"/>
      <c r="M276" s="90"/>
    </row>
    <row r="277" spans="1:19" ht="26.25" thickBot="1">
      <c r="A277" s="71">
        <v>9</v>
      </c>
      <c r="B277" s="72">
        <v>19</v>
      </c>
      <c r="C277" s="129" t="s">
        <v>558</v>
      </c>
      <c r="D277" s="81" t="s">
        <v>552</v>
      </c>
      <c r="E277" s="81">
        <v>24</v>
      </c>
      <c r="F277" s="82">
        <v>300</v>
      </c>
      <c r="G277" s="83">
        <f>F277*E277</f>
        <v>7200</v>
      </c>
      <c r="I277" s="234"/>
      <c r="J277" s="82">
        <f>K277-I277</f>
        <v>0</v>
      </c>
      <c r="K277" s="82"/>
      <c r="L277" s="81"/>
      <c r="M277" s="188">
        <f>L277*K277*F277</f>
        <v>0</v>
      </c>
    </row>
    <row r="278" spans="1:19" ht="24.95" customHeight="1" thickTop="1" thickBot="1">
      <c r="A278" s="74"/>
      <c r="B278" s="15"/>
      <c r="C278" s="16" t="s">
        <v>559</v>
      </c>
      <c r="D278" s="84"/>
      <c r="E278" s="84"/>
      <c r="F278" s="85"/>
      <c r="G278" s="86">
        <f>SUM(G277)</f>
        <v>7200</v>
      </c>
      <c r="I278" s="573"/>
      <c r="J278" s="84"/>
      <c r="K278" s="85"/>
      <c r="L278" s="84"/>
      <c r="M278" s="226">
        <f>SUM(M277)</f>
        <v>0</v>
      </c>
    </row>
    <row r="279" spans="1:19" ht="18.75" customHeight="1" thickTop="1">
      <c r="A279" s="66"/>
      <c r="B279" s="67"/>
      <c r="C279" s="96" t="s">
        <v>278</v>
      </c>
      <c r="D279" s="88"/>
      <c r="E279" s="88"/>
      <c r="F279" s="89"/>
      <c r="G279" s="90"/>
      <c r="I279" s="575"/>
      <c r="J279" s="88"/>
      <c r="K279" s="89"/>
      <c r="L279" s="88"/>
      <c r="M279" s="90"/>
    </row>
    <row r="280" spans="1:19" ht="51">
      <c r="A280" s="158" t="s">
        <v>536</v>
      </c>
      <c r="B280" s="159" t="s">
        <v>780</v>
      </c>
      <c r="C280" s="97" t="s">
        <v>640</v>
      </c>
      <c r="D280" s="205" t="s">
        <v>319</v>
      </c>
      <c r="E280" s="206">
        <v>1</v>
      </c>
      <c r="F280" s="78">
        <v>14400</v>
      </c>
      <c r="G280" s="79">
        <f>F280*E280</f>
        <v>14400</v>
      </c>
      <c r="I280" s="471"/>
      <c r="J280" s="78">
        <f>K280-I280</f>
        <v>0</v>
      </c>
      <c r="K280" s="78"/>
      <c r="L280" s="205"/>
      <c r="M280" s="79">
        <f>L280*K280*F280</f>
        <v>0</v>
      </c>
    </row>
    <row r="281" spans="1:19" ht="51.75" thickBot="1">
      <c r="A281" s="161" t="s">
        <v>537</v>
      </c>
      <c r="B281" s="162" t="s">
        <v>780</v>
      </c>
      <c r="C281" s="129" t="s">
        <v>181</v>
      </c>
      <c r="D281" s="207" t="s">
        <v>523</v>
      </c>
      <c r="E281" s="208">
        <v>25</v>
      </c>
      <c r="F281" s="82">
        <v>180</v>
      </c>
      <c r="G281" s="83">
        <f>F281*E281</f>
        <v>4500</v>
      </c>
      <c r="I281" s="234">
        <v>20</v>
      </c>
      <c r="J281" s="82">
        <f>K281-I281</f>
        <v>0</v>
      </c>
      <c r="K281" s="82">
        <v>20</v>
      </c>
      <c r="L281" s="449">
        <v>0.3</v>
      </c>
      <c r="M281" s="188">
        <f>L281*K281*F281</f>
        <v>1080</v>
      </c>
    </row>
    <row r="282" spans="1:19" ht="24.95" customHeight="1" thickTop="1" thickBot="1">
      <c r="A282" s="74"/>
      <c r="B282" s="15"/>
      <c r="C282" s="16" t="s">
        <v>320</v>
      </c>
      <c r="D282" s="84"/>
      <c r="E282" s="84"/>
      <c r="F282" s="85"/>
      <c r="G282" s="86">
        <f>SUM(G280:G281)</f>
        <v>18900</v>
      </c>
      <c r="I282" s="573"/>
      <c r="J282" s="84"/>
      <c r="K282" s="85"/>
      <c r="L282" s="84"/>
      <c r="M282" s="227">
        <f>SUM(M280:M281)</f>
        <v>1080</v>
      </c>
      <c r="S282" t="s">
        <v>560</v>
      </c>
    </row>
    <row r="283" spans="1:19" ht="18.75" customHeight="1" thickTop="1">
      <c r="A283" s="66"/>
      <c r="B283" s="67"/>
      <c r="C283" s="96" t="s">
        <v>321</v>
      </c>
      <c r="D283" s="88"/>
      <c r="E283" s="88"/>
      <c r="F283" s="89"/>
      <c r="G283" s="90"/>
      <c r="I283" s="575"/>
      <c r="J283" s="88"/>
      <c r="K283" s="89"/>
      <c r="L283" s="88"/>
      <c r="M283" s="90"/>
    </row>
    <row r="284" spans="1:19" ht="51">
      <c r="A284" s="68">
        <v>11</v>
      </c>
      <c r="B284" s="69"/>
      <c r="C284" s="97" t="s">
        <v>182</v>
      </c>
      <c r="D284" s="77"/>
      <c r="E284" s="77"/>
      <c r="F284" s="78"/>
      <c r="G284" s="79"/>
      <c r="I284" s="471"/>
      <c r="J284" s="77"/>
      <c r="K284" s="78"/>
      <c r="L284" s="77"/>
      <c r="M284" s="79"/>
    </row>
    <row r="285" spans="1:19" ht="13.5" thickBot="1">
      <c r="A285" s="161" t="s">
        <v>801</v>
      </c>
      <c r="B285" s="162" t="s">
        <v>780</v>
      </c>
      <c r="C285" s="136" t="s">
        <v>802</v>
      </c>
      <c r="D285" s="199" t="s">
        <v>523</v>
      </c>
      <c r="E285" s="198">
        <v>139</v>
      </c>
      <c r="F285" s="82">
        <v>150</v>
      </c>
      <c r="G285" s="83">
        <f>F285*E285</f>
        <v>20850</v>
      </c>
      <c r="I285" s="234">
        <v>113</v>
      </c>
      <c r="J285" s="82">
        <f>K285-I285</f>
        <v>0</v>
      </c>
      <c r="K285" s="82">
        <v>113</v>
      </c>
      <c r="L285" s="449">
        <v>0.3</v>
      </c>
      <c r="M285" s="188">
        <f>L285*K285*F285</f>
        <v>5085</v>
      </c>
    </row>
    <row r="286" spans="1:19" ht="24.95" customHeight="1" thickTop="1" thickBot="1">
      <c r="A286" s="74"/>
      <c r="B286" s="15"/>
      <c r="C286" s="16" t="s">
        <v>803</v>
      </c>
      <c r="D286" s="84"/>
      <c r="E286" s="84"/>
      <c r="F286" s="85"/>
      <c r="G286" s="86">
        <f>SUM(G285)</f>
        <v>20850</v>
      </c>
      <c r="I286" s="573"/>
      <c r="J286" s="84"/>
      <c r="K286" s="85"/>
      <c r="L286" s="84"/>
      <c r="M286" s="227">
        <f>SUM(M285)</f>
        <v>5085</v>
      </c>
    </row>
    <row r="287" spans="1:19" ht="18.75" customHeight="1" thickTop="1">
      <c r="A287" s="66"/>
      <c r="B287" s="67"/>
      <c r="C287" s="96" t="s">
        <v>804</v>
      </c>
      <c r="D287" s="88"/>
      <c r="E287" s="88"/>
      <c r="F287" s="89"/>
      <c r="G287" s="90"/>
      <c r="I287" s="575"/>
      <c r="J287" s="88"/>
      <c r="K287" s="89"/>
      <c r="L287" s="88"/>
      <c r="M287" s="90"/>
    </row>
    <row r="288" spans="1:19" ht="54.75" customHeight="1" thickBot="1">
      <c r="A288" s="71">
        <v>12</v>
      </c>
      <c r="B288" s="72">
        <v>19</v>
      </c>
      <c r="C288" s="129" t="s">
        <v>519</v>
      </c>
      <c r="D288" s="81" t="s">
        <v>552</v>
      </c>
      <c r="E288" s="81">
        <v>1900</v>
      </c>
      <c r="F288" s="82">
        <v>36</v>
      </c>
      <c r="G288" s="83">
        <f>F288*E288</f>
        <v>68400</v>
      </c>
      <c r="I288" s="234"/>
      <c r="J288" s="82">
        <f>K288-I288</f>
        <v>0</v>
      </c>
      <c r="K288" s="82"/>
      <c r="L288" s="449"/>
      <c r="M288" s="188">
        <f>L288*K288*F288</f>
        <v>0</v>
      </c>
    </row>
    <row r="289" spans="1:13" ht="24.95" customHeight="1" thickTop="1" thickBot="1">
      <c r="A289" s="74"/>
      <c r="B289" s="15"/>
      <c r="C289" s="16" t="s">
        <v>805</v>
      </c>
      <c r="D289" s="84"/>
      <c r="E289" s="84"/>
      <c r="F289" s="85"/>
      <c r="G289" s="86">
        <f>SUM(G288)</f>
        <v>68400</v>
      </c>
      <c r="I289" s="573"/>
      <c r="J289" s="84"/>
      <c r="K289" s="85"/>
      <c r="L289" s="84"/>
      <c r="M289" s="227">
        <f>SUM(M288)</f>
        <v>0</v>
      </c>
    </row>
    <row r="290" spans="1:13" ht="18.75" customHeight="1" thickTop="1">
      <c r="A290" s="66">
        <v>13</v>
      </c>
      <c r="B290" s="67"/>
      <c r="C290" s="96" t="s">
        <v>823</v>
      </c>
      <c r="D290" s="88"/>
      <c r="E290" s="88"/>
      <c r="F290" s="89"/>
      <c r="G290" s="90"/>
      <c r="I290" s="575"/>
      <c r="J290" s="88"/>
      <c r="K290" s="89"/>
      <c r="L290" s="88"/>
      <c r="M290" s="90"/>
    </row>
    <row r="291" spans="1:13" ht="51">
      <c r="A291" s="158" t="s">
        <v>806</v>
      </c>
      <c r="B291" s="159" t="s">
        <v>780</v>
      </c>
      <c r="C291" s="97" t="s">
        <v>309</v>
      </c>
      <c r="D291" s="160" t="s">
        <v>319</v>
      </c>
      <c r="E291" s="223">
        <v>1</v>
      </c>
      <c r="F291" s="78">
        <v>14400</v>
      </c>
      <c r="G291" s="79">
        <f>F291*E291</f>
        <v>14400</v>
      </c>
      <c r="I291" s="471"/>
      <c r="J291" s="78">
        <f>K291-I291</f>
        <v>0</v>
      </c>
      <c r="K291" s="78"/>
      <c r="L291" s="447"/>
      <c r="M291" s="188">
        <f>L291*K291*F291</f>
        <v>0</v>
      </c>
    </row>
    <row r="292" spans="1:13" ht="51.75" thickBot="1">
      <c r="A292" s="161" t="s">
        <v>808</v>
      </c>
      <c r="B292" s="162" t="s">
        <v>780</v>
      </c>
      <c r="C292" s="129" t="s">
        <v>809</v>
      </c>
      <c r="D292" s="199" t="s">
        <v>810</v>
      </c>
      <c r="E292" s="198">
        <v>90</v>
      </c>
      <c r="F292" s="82">
        <v>180</v>
      </c>
      <c r="G292" s="83">
        <f>F292*E292</f>
        <v>16200</v>
      </c>
      <c r="I292" s="234">
        <v>106</v>
      </c>
      <c r="J292" s="82">
        <f>K292-I292</f>
        <v>0</v>
      </c>
      <c r="K292" s="82">
        <v>106</v>
      </c>
      <c r="L292" s="447">
        <v>0.8</v>
      </c>
      <c r="M292" s="188">
        <f>L292*K292*F292</f>
        <v>15264.000000000002</v>
      </c>
    </row>
    <row r="293" spans="1:13" ht="24.95" customHeight="1" thickTop="1" thickBot="1">
      <c r="A293" s="74"/>
      <c r="B293" s="15"/>
      <c r="C293" s="16" t="s">
        <v>824</v>
      </c>
      <c r="D293" s="84"/>
      <c r="E293" s="84"/>
      <c r="F293" s="85"/>
      <c r="G293" s="86">
        <f>SUM(G291:G292)</f>
        <v>30600</v>
      </c>
      <c r="I293" s="573"/>
      <c r="J293" s="84"/>
      <c r="K293" s="85"/>
      <c r="L293" s="144"/>
      <c r="M293" s="227">
        <f>SUM(M291:M292)</f>
        <v>15264.000000000002</v>
      </c>
    </row>
    <row r="294" spans="1:13" ht="18.75" customHeight="1" thickTop="1">
      <c r="A294" s="66"/>
      <c r="B294" s="67"/>
      <c r="C294" s="96" t="s">
        <v>825</v>
      </c>
      <c r="D294" s="88"/>
      <c r="E294" s="88"/>
      <c r="F294" s="89"/>
      <c r="G294" s="90"/>
      <c r="I294" s="575"/>
      <c r="J294" s="88"/>
      <c r="K294" s="89"/>
      <c r="L294" s="88"/>
      <c r="M294" s="90"/>
    </row>
    <row r="295" spans="1:13" ht="38.25">
      <c r="A295" s="68">
        <v>14</v>
      </c>
      <c r="B295" s="69"/>
      <c r="C295" s="97" t="s">
        <v>833</v>
      </c>
      <c r="D295" s="77"/>
      <c r="E295" s="77"/>
      <c r="F295" s="78"/>
      <c r="G295" s="79"/>
      <c r="I295" s="471"/>
      <c r="J295" s="77"/>
      <c r="K295" s="78"/>
      <c r="L295" s="77"/>
      <c r="M295" s="79"/>
    </row>
    <row r="296" spans="1:13" ht="13.5" thickBot="1">
      <c r="A296" s="161" t="s">
        <v>834</v>
      </c>
      <c r="B296" s="162" t="s">
        <v>780</v>
      </c>
      <c r="C296" s="136" t="s">
        <v>835</v>
      </c>
      <c r="D296" s="199" t="s">
        <v>523</v>
      </c>
      <c r="E296" s="198">
        <v>25</v>
      </c>
      <c r="F296" s="82">
        <v>240</v>
      </c>
      <c r="G296" s="83">
        <f>F296*E296</f>
        <v>6000</v>
      </c>
      <c r="I296" s="234">
        <v>20</v>
      </c>
      <c r="J296" s="82">
        <f>K296-I296</f>
        <v>0</v>
      </c>
      <c r="K296" s="82">
        <v>20</v>
      </c>
      <c r="L296" s="447">
        <v>0.8</v>
      </c>
      <c r="M296" s="188">
        <f>L296*K296*F296</f>
        <v>3840</v>
      </c>
    </row>
    <row r="297" spans="1:13" ht="24.95" customHeight="1" thickTop="1" thickBot="1">
      <c r="A297" s="74"/>
      <c r="B297" s="15"/>
      <c r="C297" s="16" t="s">
        <v>836</v>
      </c>
      <c r="D297" s="84"/>
      <c r="E297" s="84"/>
      <c r="F297" s="85"/>
      <c r="G297" s="86">
        <f>SUM(G296)</f>
        <v>6000</v>
      </c>
      <c r="I297" s="573"/>
      <c r="J297" s="84"/>
      <c r="K297" s="85"/>
      <c r="L297" s="144"/>
      <c r="M297" s="227">
        <f>SUM(M296)</f>
        <v>3840</v>
      </c>
    </row>
    <row r="298" spans="1:13" ht="18.75" customHeight="1" thickTop="1">
      <c r="A298" s="66"/>
      <c r="B298" s="67"/>
      <c r="C298" s="96" t="s">
        <v>837</v>
      </c>
      <c r="D298" s="88"/>
      <c r="E298" s="88"/>
      <c r="F298" s="89"/>
      <c r="G298" s="90"/>
      <c r="I298" s="575"/>
      <c r="J298" s="88"/>
      <c r="K298" s="89"/>
      <c r="L298" s="88"/>
      <c r="M298" s="90"/>
    </row>
    <row r="299" spans="1:13" ht="51.75" thickBot="1">
      <c r="A299" s="71">
        <v>15</v>
      </c>
      <c r="B299" s="72">
        <v>19</v>
      </c>
      <c r="C299" s="129" t="s">
        <v>838</v>
      </c>
      <c r="D299" s="199" t="s">
        <v>319</v>
      </c>
      <c r="E299" s="198">
        <v>1</v>
      </c>
      <c r="F299" s="82">
        <v>18000</v>
      </c>
      <c r="G299" s="83">
        <f>F299*E299</f>
        <v>18000</v>
      </c>
      <c r="I299" s="234"/>
      <c r="J299" s="82">
        <f>K299-I299</f>
        <v>0</v>
      </c>
      <c r="K299" s="82"/>
      <c r="L299" s="199"/>
      <c r="M299" s="188">
        <f>L299*K299*F299</f>
        <v>0</v>
      </c>
    </row>
    <row r="300" spans="1:13" ht="24.95" customHeight="1" thickTop="1" thickBot="1">
      <c r="A300" s="74"/>
      <c r="B300" s="15"/>
      <c r="C300" s="16" t="s">
        <v>427</v>
      </c>
      <c r="D300" s="84"/>
      <c r="E300" s="84"/>
      <c r="F300" s="85"/>
      <c r="G300" s="86">
        <f>SUM(G299)</f>
        <v>18000</v>
      </c>
      <c r="I300" s="573"/>
      <c r="J300" s="84"/>
      <c r="K300" s="85"/>
      <c r="L300" s="84"/>
      <c r="M300" s="227">
        <f>SUM(M299)</f>
        <v>0</v>
      </c>
    </row>
    <row r="301" spans="1:13" ht="18.75" customHeight="1" thickTop="1">
      <c r="A301" s="66"/>
      <c r="B301" s="67"/>
      <c r="C301" s="96" t="s">
        <v>428</v>
      </c>
      <c r="D301" s="88"/>
      <c r="E301" s="88"/>
      <c r="F301" s="89"/>
      <c r="G301" s="90"/>
      <c r="I301" s="575"/>
      <c r="J301" s="88"/>
      <c r="K301" s="89"/>
      <c r="L301" s="88"/>
      <c r="M301" s="90"/>
    </row>
    <row r="302" spans="1:13" ht="26.25" thickBot="1">
      <c r="A302" s="71">
        <v>16</v>
      </c>
      <c r="B302" s="72">
        <v>19</v>
      </c>
      <c r="C302" s="129" t="s">
        <v>579</v>
      </c>
      <c r="D302" s="81" t="s">
        <v>319</v>
      </c>
      <c r="E302" s="81">
        <v>1</v>
      </c>
      <c r="F302" s="82">
        <v>30000</v>
      </c>
      <c r="G302" s="83">
        <f>F302*E302</f>
        <v>30000</v>
      </c>
      <c r="I302" s="471"/>
      <c r="J302" s="78">
        <f>K302-I302</f>
        <v>0</v>
      </c>
      <c r="K302" s="78"/>
      <c r="L302" s="81"/>
      <c r="M302" s="188">
        <f>L302*K302*F302</f>
        <v>0</v>
      </c>
    </row>
    <row r="303" spans="1:13" ht="24.95" customHeight="1" thickTop="1" thickBot="1">
      <c r="A303" s="134"/>
      <c r="B303" s="115"/>
      <c r="C303" s="116" t="s">
        <v>580</v>
      </c>
      <c r="D303" s="144"/>
      <c r="E303" s="144"/>
      <c r="F303" s="149"/>
      <c r="G303" s="147">
        <f>SUM(G302)</f>
        <v>30000</v>
      </c>
      <c r="I303" s="485"/>
      <c r="J303" s="144"/>
      <c r="K303" s="149"/>
      <c r="L303" s="144"/>
      <c r="M303" s="227">
        <f>SUM(M302)</f>
        <v>0</v>
      </c>
    </row>
    <row r="304" spans="1:13" ht="9.9499999999999993" customHeight="1" thickTop="1" thickBot="1">
      <c r="A304" s="15"/>
      <c r="B304" s="15"/>
      <c r="C304" s="16"/>
      <c r="D304" s="84"/>
      <c r="E304" s="84"/>
      <c r="F304" s="172"/>
      <c r="G304" s="173"/>
      <c r="I304" s="576"/>
      <c r="J304" s="84"/>
      <c r="K304" s="172"/>
      <c r="L304" s="84"/>
      <c r="M304" s="173"/>
    </row>
    <row r="305" spans="1:19" ht="24.95" customHeight="1" thickTop="1" thickBot="1">
      <c r="A305" s="117"/>
      <c r="B305" s="118"/>
      <c r="C305" s="106" t="s">
        <v>884</v>
      </c>
      <c r="D305" s="191"/>
      <c r="E305" s="191"/>
      <c r="F305" s="194"/>
      <c r="G305" s="176">
        <f>G303+G300+G297+G293+G289+G286+G282+G278+G275+G266+G260+G240+G236+G225+G218+G211</f>
        <v>1121868</v>
      </c>
      <c r="I305" s="582"/>
      <c r="J305" s="191"/>
      <c r="K305" s="194"/>
      <c r="L305" s="191"/>
      <c r="M305" s="233">
        <f>M303+M300+M297+M293+M289+M286+M282+M278+M275+M266+M260+M240+M236+M225+M218+M211</f>
        <v>354418.80000000005</v>
      </c>
    </row>
    <row r="306" spans="1:19" ht="24.95" customHeight="1" thickTop="1">
      <c r="A306" s="17"/>
      <c r="B306" s="17"/>
      <c r="C306" s="18"/>
      <c r="D306" s="209"/>
      <c r="E306" s="209"/>
      <c r="F306" s="210"/>
      <c r="G306" s="210"/>
      <c r="I306" s="583"/>
      <c r="J306" s="209"/>
      <c r="K306" s="210"/>
      <c r="L306" s="209"/>
      <c r="M306" s="210"/>
    </row>
    <row r="307" spans="1:19" ht="9.9499999999999993" customHeight="1" thickBot="1">
      <c r="A307" s="9"/>
      <c r="B307" s="9"/>
      <c r="C307" s="10"/>
      <c r="D307" s="177"/>
      <c r="E307" s="177"/>
      <c r="F307" s="178"/>
      <c r="G307" s="178"/>
      <c r="H307" s="182"/>
      <c r="I307" s="567"/>
      <c r="J307" s="177"/>
      <c r="K307" s="178"/>
      <c r="L307" s="177"/>
      <c r="M307" s="178"/>
    </row>
    <row r="308" spans="1:19" ht="40.5" customHeight="1" thickTop="1" thickBot="1">
      <c r="A308" s="94"/>
      <c r="B308" s="144"/>
      <c r="C308" s="145" t="s">
        <v>849</v>
      </c>
      <c r="D308" s="144"/>
      <c r="E308" s="144"/>
      <c r="F308" s="149"/>
      <c r="G308" s="148">
        <f>G305+G199+G126+G88</f>
        <v>6189209.5</v>
      </c>
      <c r="I308" s="485"/>
      <c r="J308" s="144"/>
      <c r="K308" s="149"/>
      <c r="L308" s="144"/>
      <c r="M308" s="571">
        <f>M305+M199+M126+M88</f>
        <v>1951209.0989999999</v>
      </c>
    </row>
    <row r="309" spans="1:19" ht="13.5" thickTop="1">
      <c r="A309" s="5"/>
      <c r="B309" s="5"/>
      <c r="C309" s="1"/>
      <c r="D309" s="211"/>
      <c r="E309" s="211"/>
      <c r="F309" s="212"/>
      <c r="G309" s="212"/>
      <c r="L309" s="211"/>
    </row>
    <row r="310" spans="1:19">
      <c r="A310" s="5"/>
      <c r="B310" s="5"/>
      <c r="C310" s="1"/>
      <c r="D310" s="211"/>
      <c r="E310" s="211"/>
      <c r="F310" s="212"/>
      <c r="G310" s="212"/>
      <c r="L310" s="211"/>
    </row>
    <row r="311" spans="1:19">
      <c r="A311" s="5"/>
      <c r="B311" s="5"/>
      <c r="C311" s="1"/>
      <c r="D311" s="211"/>
      <c r="E311" s="211"/>
      <c r="F311" s="212"/>
      <c r="G311" s="212"/>
      <c r="L311" s="211"/>
    </row>
    <row r="312" spans="1:19">
      <c r="A312" s="5"/>
      <c r="B312" s="5"/>
      <c r="C312" s="1"/>
      <c r="D312" s="211"/>
      <c r="E312" s="211"/>
      <c r="F312" s="212"/>
      <c r="G312" s="212"/>
      <c r="L312" s="211"/>
    </row>
    <row r="313" spans="1:19" ht="20.100000000000001" customHeight="1">
      <c r="A313" s="5"/>
      <c r="B313" s="5"/>
      <c r="C313" s="1"/>
      <c r="D313" s="211"/>
      <c r="E313" s="211"/>
      <c r="F313" s="212"/>
      <c r="G313" s="212"/>
      <c r="L313" s="211"/>
      <c r="O313" s="36"/>
      <c r="P313" s="25"/>
      <c r="Q313" s="24"/>
      <c r="R313" s="24"/>
      <c r="S313" s="24"/>
    </row>
    <row r="314" spans="1:19" ht="20.100000000000001" customHeight="1">
      <c r="A314" s="5"/>
      <c r="B314" s="5"/>
      <c r="C314" s="1"/>
      <c r="D314" s="211"/>
      <c r="E314" s="211"/>
      <c r="F314" s="212"/>
      <c r="G314" s="212"/>
      <c r="L314" s="211"/>
      <c r="O314" s="36"/>
      <c r="P314" s="25"/>
      <c r="Q314" s="24"/>
      <c r="R314" s="24"/>
      <c r="S314" s="24"/>
    </row>
    <row r="315" spans="1:19" ht="20.100000000000001" customHeight="1">
      <c r="A315" s="5"/>
      <c r="B315" s="5"/>
      <c r="C315" s="1"/>
      <c r="D315" s="211"/>
      <c r="E315" s="211"/>
      <c r="F315" s="212"/>
      <c r="G315" s="212"/>
      <c r="L315" s="211"/>
      <c r="O315" s="22" t="s">
        <v>661</v>
      </c>
      <c r="P315" s="22" t="s">
        <v>110</v>
      </c>
      <c r="Q315" s="22"/>
      <c r="R315" s="23"/>
      <c r="S315" s="24"/>
    </row>
    <row r="316" spans="1:19" ht="20.100000000000001" customHeight="1">
      <c r="A316" s="5"/>
      <c r="B316" s="5"/>
      <c r="C316" s="1"/>
      <c r="D316" s="211"/>
      <c r="E316" s="211"/>
      <c r="F316" s="212"/>
      <c r="G316" s="212"/>
      <c r="L316" s="211"/>
      <c r="O316" s="22" t="s">
        <v>663</v>
      </c>
      <c r="P316" s="32" t="str">
        <f>C2</f>
        <v>(10 ) جاري</v>
      </c>
      <c r="Q316" s="22"/>
      <c r="R316" s="23"/>
      <c r="S316" s="24"/>
    </row>
    <row r="317" spans="1:19" ht="20.100000000000001" customHeight="1">
      <c r="A317" s="5"/>
      <c r="B317" s="5"/>
      <c r="C317" s="1"/>
      <c r="D317" s="211"/>
      <c r="E317" s="211"/>
      <c r="F317" s="212"/>
      <c r="G317" s="212"/>
      <c r="L317" s="211"/>
      <c r="O317" s="33" t="s">
        <v>678</v>
      </c>
      <c r="P317" s="34">
        <f>C3</f>
        <v>39973</v>
      </c>
      <c r="Q317" s="25"/>
      <c r="R317" s="859" t="s">
        <v>462</v>
      </c>
      <c r="S317" s="859"/>
    </row>
    <row r="318" spans="1:19" ht="20.100000000000001" customHeight="1">
      <c r="A318" s="5"/>
      <c r="B318" s="5"/>
      <c r="C318" s="1"/>
      <c r="D318" s="211"/>
      <c r="E318" s="211"/>
      <c r="F318" s="212"/>
      <c r="G318" s="212"/>
      <c r="L318" s="211"/>
      <c r="O318" s="20"/>
      <c r="P318" s="27"/>
      <c r="Q318" s="35"/>
      <c r="R318" s="35"/>
      <c r="S318" s="35"/>
    </row>
    <row r="319" spans="1:19" ht="20.100000000000001" customHeight="1">
      <c r="A319" s="5"/>
      <c r="B319" s="5"/>
      <c r="C319" s="1"/>
      <c r="D319" s="211"/>
      <c r="E319" s="211"/>
      <c r="F319" s="212"/>
      <c r="G319" s="212"/>
      <c r="L319" s="211"/>
      <c r="O319" s="22"/>
      <c r="P319" s="22"/>
      <c r="Q319" s="22"/>
      <c r="R319" s="23"/>
      <c r="S319" s="24"/>
    </row>
    <row r="320" spans="1:19" ht="20.100000000000001" customHeight="1">
      <c r="A320" s="5"/>
      <c r="B320" s="5"/>
      <c r="C320" s="1"/>
      <c r="D320" s="211"/>
      <c r="E320" s="211"/>
      <c r="F320" s="212"/>
      <c r="G320" s="212"/>
      <c r="L320" s="211"/>
      <c r="O320" s="846" t="s">
        <v>679</v>
      </c>
      <c r="P320" s="846"/>
      <c r="Q320" s="846"/>
      <c r="R320" s="846"/>
      <c r="S320" s="846"/>
    </row>
    <row r="321" spans="1:19" ht="20.100000000000001" customHeight="1" thickBot="1">
      <c r="A321" s="5"/>
      <c r="B321" s="5"/>
      <c r="C321" s="1"/>
      <c r="D321" s="211"/>
      <c r="E321" s="211"/>
      <c r="F321" s="212"/>
      <c r="G321" s="212"/>
      <c r="L321" s="211"/>
      <c r="O321" s="36"/>
      <c r="P321" s="25"/>
      <c r="Q321" s="24"/>
      <c r="R321" s="24"/>
      <c r="S321" s="24"/>
    </row>
    <row r="322" spans="1:19" ht="20.100000000000001" customHeight="1" thickTop="1">
      <c r="A322" s="5"/>
      <c r="B322" s="5"/>
      <c r="C322" s="1"/>
      <c r="D322" s="211"/>
      <c r="E322" s="211"/>
      <c r="F322" s="212"/>
      <c r="G322" s="212"/>
      <c r="L322" s="211"/>
      <c r="O322" s="37" t="s">
        <v>247</v>
      </c>
      <c r="P322" s="38" t="s">
        <v>680</v>
      </c>
      <c r="Q322" s="39" t="s">
        <v>669</v>
      </c>
      <c r="R322" s="39" t="s">
        <v>681</v>
      </c>
      <c r="S322" s="40" t="s">
        <v>244</v>
      </c>
    </row>
    <row r="323" spans="1:19" ht="27.75" customHeight="1">
      <c r="A323" s="5"/>
      <c r="B323" s="5"/>
      <c r="C323" s="1"/>
      <c r="D323" s="211"/>
      <c r="E323" s="211"/>
      <c r="F323" s="212"/>
      <c r="G323" s="212"/>
      <c r="L323" s="211"/>
      <c r="O323" s="41">
        <v>1</v>
      </c>
      <c r="P323" s="42" t="s">
        <v>682</v>
      </c>
      <c r="Q323" s="43">
        <v>1056765.7395000001</v>
      </c>
      <c r="R323" s="43">
        <f>S323-Q323</f>
        <v>237160.80849999981</v>
      </c>
      <c r="S323" s="44">
        <f>M88</f>
        <v>1293926.548</v>
      </c>
    </row>
    <row r="324" spans="1:19" ht="27.75" customHeight="1">
      <c r="A324" s="5"/>
      <c r="B324" s="5"/>
      <c r="C324" s="1"/>
      <c r="D324" s="211"/>
      <c r="E324" s="211"/>
      <c r="F324" s="212"/>
      <c r="G324" s="212"/>
      <c r="L324" s="211"/>
      <c r="O324" s="41">
        <v>2</v>
      </c>
      <c r="P324" s="42" t="s">
        <v>843</v>
      </c>
      <c r="Q324" s="43">
        <v>75737.206000000006</v>
      </c>
      <c r="R324" s="43">
        <f>S324-Q324</f>
        <v>12190</v>
      </c>
      <c r="S324" s="44">
        <f>M126</f>
        <v>87927.206000000006</v>
      </c>
    </row>
    <row r="325" spans="1:19" ht="20.100000000000001" customHeight="1">
      <c r="A325" s="5"/>
      <c r="B325" s="5"/>
      <c r="C325" s="1"/>
      <c r="D325" s="211"/>
      <c r="E325" s="211"/>
      <c r="F325" s="212"/>
      <c r="G325" s="212"/>
      <c r="L325" s="211"/>
      <c r="O325" s="41">
        <v>3</v>
      </c>
      <c r="P325" s="42" t="s">
        <v>683</v>
      </c>
      <c r="Q325" s="43">
        <v>214936.54499999998</v>
      </c>
      <c r="R325" s="43">
        <f>S325-Q325</f>
        <v>0</v>
      </c>
      <c r="S325" s="44">
        <f>M199</f>
        <v>214936.54499999998</v>
      </c>
    </row>
    <row r="326" spans="1:19" ht="27.75" customHeight="1">
      <c r="A326" s="5"/>
      <c r="B326" s="5"/>
      <c r="C326" s="1"/>
      <c r="D326" s="211"/>
      <c r="E326" s="211"/>
      <c r="F326" s="212"/>
      <c r="G326" s="212"/>
      <c r="L326" s="211"/>
      <c r="O326" s="41">
        <v>4</v>
      </c>
      <c r="P326" s="42" t="s">
        <v>684</v>
      </c>
      <c r="Q326" s="43">
        <v>354139.8</v>
      </c>
      <c r="R326" s="43">
        <f>S326-Q326</f>
        <v>279.00000000005821</v>
      </c>
      <c r="S326" s="44">
        <f>M305</f>
        <v>354418.80000000005</v>
      </c>
    </row>
    <row r="327" spans="1:19" ht="20.100000000000001" customHeight="1">
      <c r="A327" s="5"/>
      <c r="B327" s="5"/>
      <c r="C327" s="1"/>
      <c r="D327" s="211"/>
      <c r="E327" s="211"/>
      <c r="F327" s="212"/>
      <c r="G327" s="212"/>
      <c r="L327" s="211"/>
      <c r="O327" s="41"/>
      <c r="P327" s="42"/>
      <c r="Q327" s="43"/>
      <c r="R327" s="43"/>
      <c r="S327" s="44"/>
    </row>
    <row r="328" spans="1:19" ht="20.100000000000001" customHeight="1">
      <c r="A328" s="5"/>
      <c r="B328" s="5"/>
      <c r="C328" s="1"/>
      <c r="D328" s="211"/>
      <c r="E328" s="211"/>
      <c r="F328" s="212"/>
      <c r="G328" s="212"/>
      <c r="L328" s="211"/>
      <c r="O328" s="41"/>
      <c r="P328" s="42"/>
      <c r="Q328" s="43"/>
      <c r="R328" s="43"/>
      <c r="S328" s="44"/>
    </row>
    <row r="329" spans="1:19" ht="30" customHeight="1" thickBot="1">
      <c r="A329" s="5"/>
      <c r="B329" s="5"/>
      <c r="C329" s="1"/>
      <c r="D329" s="211"/>
      <c r="E329" s="211"/>
      <c r="F329" s="212"/>
      <c r="G329" s="212"/>
      <c r="L329" s="211"/>
      <c r="O329" s="860" t="s">
        <v>687</v>
      </c>
      <c r="P329" s="861"/>
      <c r="Q329" s="285">
        <f>SUM(Q323:Q328)</f>
        <v>1701579.2905000001</v>
      </c>
      <c r="R329" s="285">
        <f>SUM(R323:R328)</f>
        <v>249629.80849999987</v>
      </c>
      <c r="S329" s="286">
        <f>SUM(S323:S328)</f>
        <v>1951209.0989999999</v>
      </c>
    </row>
    <row r="330" spans="1:19" ht="31.5" customHeight="1" thickTop="1">
      <c r="A330" s="5"/>
      <c r="B330" s="5"/>
      <c r="C330" s="1"/>
      <c r="D330" s="211"/>
      <c r="E330" s="211"/>
      <c r="F330" s="212"/>
      <c r="G330" s="212"/>
      <c r="L330" s="211"/>
      <c r="O330" s="36"/>
      <c r="P330" s="25"/>
      <c r="Q330" s="24"/>
      <c r="R330" s="24"/>
      <c r="S330" s="24"/>
    </row>
    <row r="331" spans="1:19" ht="20.100000000000001" customHeight="1">
      <c r="A331" s="5"/>
      <c r="B331" s="5"/>
      <c r="C331" s="1"/>
      <c r="D331" s="211"/>
      <c r="E331" s="211"/>
      <c r="F331" s="212"/>
      <c r="G331" s="212"/>
      <c r="L331" s="211"/>
      <c r="O331" s="36"/>
      <c r="P331" s="25"/>
      <c r="Q331" s="24"/>
      <c r="R331" s="24"/>
      <c r="S331" s="24"/>
    </row>
    <row r="332" spans="1:19" ht="20.100000000000001" customHeight="1">
      <c r="A332" s="5"/>
      <c r="B332" s="5"/>
      <c r="C332" s="1"/>
      <c r="D332" s="211"/>
      <c r="E332" s="211"/>
      <c r="F332" s="212"/>
      <c r="G332" s="212"/>
      <c r="L332" s="211"/>
      <c r="O332" s="36"/>
      <c r="P332" s="293"/>
      <c r="Q332" s="295"/>
      <c r="R332" s="24"/>
      <c r="S332" s="295"/>
    </row>
    <row r="333" spans="1:19" ht="20.100000000000001" customHeight="1">
      <c r="A333" s="5"/>
      <c r="B333" s="5"/>
      <c r="C333" s="1"/>
      <c r="D333" s="211"/>
      <c r="E333" s="211"/>
      <c r="F333" s="212"/>
      <c r="G333" s="212"/>
      <c r="L333" s="211"/>
      <c r="O333" s="36"/>
      <c r="P333" s="294"/>
      <c r="Q333" s="24"/>
      <c r="R333" s="24"/>
      <c r="S333" s="295"/>
    </row>
    <row r="334" spans="1:19" ht="15.75">
      <c r="A334" s="5"/>
      <c r="B334" s="5"/>
      <c r="C334" s="1"/>
      <c r="D334" s="211"/>
      <c r="E334" s="211"/>
      <c r="F334" s="212"/>
      <c r="G334" s="212"/>
      <c r="L334" s="211"/>
      <c r="O334" s="36"/>
      <c r="P334" s="294"/>
      <c r="Q334" s="24"/>
      <c r="R334" s="24"/>
      <c r="S334" s="47"/>
    </row>
    <row r="335" spans="1:19" ht="15.75">
      <c r="A335" s="5"/>
      <c r="B335" s="5"/>
      <c r="C335" s="1"/>
      <c r="D335" s="211"/>
      <c r="E335" s="211"/>
      <c r="F335" s="212"/>
      <c r="G335" s="212"/>
      <c r="L335" s="211"/>
      <c r="O335" s="36"/>
      <c r="P335" s="294"/>
      <c r="Q335" s="24"/>
      <c r="R335" s="24"/>
      <c r="S335" s="47"/>
    </row>
    <row r="336" spans="1:19" ht="15.75">
      <c r="A336" s="5"/>
      <c r="B336" s="5"/>
      <c r="C336" s="1"/>
      <c r="D336" s="211"/>
      <c r="E336" s="211"/>
      <c r="F336" s="212"/>
      <c r="G336" s="212"/>
      <c r="L336" s="211"/>
      <c r="O336" s="36"/>
      <c r="P336" s="294"/>
      <c r="Q336" s="24"/>
      <c r="R336" s="24"/>
      <c r="S336" s="47"/>
    </row>
    <row r="337" spans="1:19" ht="15.75">
      <c r="A337" s="5"/>
      <c r="B337" s="5"/>
      <c r="C337" s="1"/>
      <c r="D337" s="211"/>
      <c r="E337" s="211"/>
      <c r="F337" s="212"/>
      <c r="G337" s="212"/>
      <c r="L337" s="211"/>
      <c r="P337" s="294"/>
      <c r="Q337" s="24"/>
      <c r="R337" s="24"/>
      <c r="S337" s="47"/>
    </row>
    <row r="338" spans="1:19" ht="15.75">
      <c r="A338" s="5"/>
      <c r="B338" s="5"/>
      <c r="C338" s="1"/>
      <c r="D338" s="211"/>
      <c r="E338" s="211"/>
      <c r="F338" s="212"/>
      <c r="G338" s="212"/>
      <c r="L338" s="211"/>
      <c r="P338" s="294"/>
      <c r="Q338" s="24"/>
      <c r="R338" s="24"/>
      <c r="S338" s="47"/>
    </row>
    <row r="339" spans="1:19" ht="15.75">
      <c r="A339" s="5"/>
      <c r="B339" s="5"/>
      <c r="C339" s="1"/>
      <c r="D339" s="211"/>
      <c r="E339" s="211"/>
      <c r="F339" s="212"/>
      <c r="G339" s="212"/>
      <c r="L339" s="211"/>
      <c r="P339" s="294"/>
      <c r="Q339" s="24"/>
      <c r="R339" s="24"/>
      <c r="S339" s="24"/>
    </row>
    <row r="340" spans="1:19">
      <c r="A340" s="5"/>
      <c r="B340" s="5"/>
      <c r="C340" s="1"/>
      <c r="D340" s="211"/>
      <c r="E340" s="211"/>
      <c r="F340" s="212"/>
      <c r="G340" s="212"/>
      <c r="L340" s="211"/>
    </row>
    <row r="341" spans="1:19">
      <c r="A341" s="5"/>
      <c r="B341" s="5"/>
      <c r="C341" s="1"/>
      <c r="D341" s="211"/>
      <c r="E341" s="211"/>
      <c r="F341" s="212"/>
      <c r="G341" s="212"/>
      <c r="L341" s="211"/>
    </row>
    <row r="342" spans="1:19">
      <c r="A342" s="5"/>
      <c r="B342" s="5"/>
      <c r="C342" s="1"/>
      <c r="D342" s="211"/>
      <c r="E342" s="211"/>
      <c r="F342" s="212"/>
      <c r="G342" s="212"/>
      <c r="L342" s="211"/>
    </row>
    <row r="343" spans="1:19">
      <c r="A343" s="5"/>
      <c r="B343" s="5"/>
      <c r="C343" s="1"/>
      <c r="D343" s="211"/>
      <c r="E343" s="211"/>
      <c r="F343" s="212"/>
      <c r="G343" s="212"/>
      <c r="L343" s="211"/>
    </row>
    <row r="344" spans="1:19">
      <c r="A344" s="5"/>
      <c r="B344" s="5"/>
      <c r="C344" s="1"/>
      <c r="D344" s="211"/>
      <c r="E344" s="211"/>
      <c r="F344" s="212"/>
      <c r="G344" s="212"/>
      <c r="L344" s="211"/>
    </row>
    <row r="345" spans="1:19">
      <c r="A345" s="5"/>
      <c r="B345" s="5"/>
      <c r="C345" s="1"/>
      <c r="D345" s="211"/>
      <c r="E345" s="211"/>
      <c r="F345" s="212"/>
      <c r="G345" s="212"/>
      <c r="L345" s="211"/>
    </row>
    <row r="346" spans="1:19">
      <c r="A346" s="5"/>
      <c r="B346" s="5"/>
      <c r="C346" s="1"/>
      <c r="D346" s="211"/>
      <c r="E346" s="211"/>
      <c r="F346" s="212"/>
      <c r="G346" s="212"/>
      <c r="L346" s="211"/>
    </row>
    <row r="347" spans="1:19">
      <c r="A347" s="5"/>
      <c r="B347" s="5"/>
      <c r="C347" s="1"/>
      <c r="D347" s="211"/>
      <c r="E347" s="211"/>
      <c r="F347" s="212"/>
      <c r="G347" s="212"/>
      <c r="L347" s="211"/>
    </row>
    <row r="348" spans="1:19">
      <c r="A348" s="5"/>
      <c r="B348" s="5"/>
      <c r="C348" s="1"/>
      <c r="D348" s="211"/>
      <c r="E348" s="211"/>
      <c r="F348" s="212"/>
      <c r="G348" s="212"/>
      <c r="L348" s="211"/>
    </row>
    <row r="349" spans="1:19">
      <c r="A349" s="5"/>
      <c r="B349" s="5"/>
      <c r="C349" s="1"/>
      <c r="D349" s="211"/>
      <c r="E349" s="211"/>
      <c r="F349" s="212"/>
      <c r="G349" s="212"/>
      <c r="L349" s="211"/>
    </row>
    <row r="350" spans="1:19">
      <c r="A350" s="5"/>
      <c r="B350" s="5"/>
      <c r="C350" s="1"/>
      <c r="D350" s="211"/>
      <c r="E350" s="211"/>
      <c r="F350" s="212"/>
      <c r="G350" s="212"/>
      <c r="L350" s="211"/>
    </row>
    <row r="351" spans="1:19">
      <c r="A351" s="5"/>
      <c r="B351" s="5"/>
      <c r="C351" s="1"/>
      <c r="D351" s="211"/>
      <c r="E351" s="211"/>
      <c r="F351" s="212"/>
      <c r="G351" s="212"/>
      <c r="L351" s="211"/>
    </row>
    <row r="352" spans="1:19">
      <c r="A352" s="5"/>
      <c r="B352" s="5"/>
      <c r="C352" s="1"/>
      <c r="D352" s="211"/>
      <c r="E352" s="211"/>
      <c r="F352" s="212"/>
      <c r="G352" s="212"/>
      <c r="L352" s="211"/>
    </row>
    <row r="353" spans="1:12">
      <c r="A353" s="5"/>
      <c r="B353" s="5"/>
      <c r="C353" s="1"/>
      <c r="D353" s="211"/>
      <c r="E353" s="211"/>
      <c r="F353" s="212"/>
      <c r="G353" s="212"/>
      <c r="L353" s="211"/>
    </row>
    <row r="354" spans="1:12">
      <c r="A354" s="5"/>
      <c r="B354" s="5"/>
      <c r="C354" s="1"/>
      <c r="D354" s="211"/>
      <c r="E354" s="211"/>
      <c r="F354" s="212"/>
      <c r="G354" s="212"/>
      <c r="L354" s="211"/>
    </row>
    <row r="355" spans="1:12">
      <c r="A355" s="5"/>
      <c r="B355" s="5"/>
      <c r="C355" s="1"/>
      <c r="D355" s="211"/>
      <c r="E355" s="211"/>
      <c r="F355" s="212"/>
      <c r="G355" s="212"/>
      <c r="L355" s="211"/>
    </row>
    <row r="356" spans="1:12">
      <c r="A356" s="5"/>
      <c r="B356" s="5"/>
      <c r="C356" s="1"/>
      <c r="D356" s="211"/>
      <c r="E356" s="211"/>
      <c r="F356" s="212"/>
      <c r="G356" s="212"/>
      <c r="L356" s="211"/>
    </row>
    <row r="357" spans="1:12">
      <c r="A357" s="5"/>
      <c r="B357" s="5"/>
      <c r="C357" s="1"/>
      <c r="D357" s="211"/>
      <c r="E357" s="211"/>
      <c r="F357" s="212"/>
      <c r="G357" s="212"/>
      <c r="L357" s="211"/>
    </row>
    <row r="358" spans="1:12">
      <c r="A358" s="5"/>
      <c r="B358" s="5"/>
      <c r="C358" s="1"/>
      <c r="D358" s="211"/>
      <c r="E358" s="211"/>
      <c r="F358" s="212"/>
      <c r="G358" s="212"/>
      <c r="L358" s="211"/>
    </row>
    <row r="359" spans="1:12">
      <c r="A359" s="5"/>
      <c r="B359" s="5"/>
      <c r="C359" s="1"/>
      <c r="D359" s="211"/>
      <c r="E359" s="211"/>
      <c r="F359" s="212"/>
      <c r="G359" s="212"/>
      <c r="L359" s="211"/>
    </row>
    <row r="360" spans="1:12">
      <c r="A360" s="5"/>
      <c r="B360" s="5"/>
      <c r="C360" s="1"/>
      <c r="D360" s="211"/>
      <c r="E360" s="211"/>
      <c r="F360" s="212"/>
      <c r="G360" s="212"/>
      <c r="L360" s="211"/>
    </row>
    <row r="361" spans="1:12">
      <c r="A361" s="5"/>
      <c r="B361" s="5"/>
      <c r="C361" s="1"/>
      <c r="D361" s="211"/>
      <c r="E361" s="211"/>
      <c r="F361" s="212"/>
      <c r="G361" s="212"/>
      <c r="L361" s="211"/>
    </row>
    <row r="362" spans="1:12">
      <c r="A362" s="5"/>
      <c r="B362" s="5"/>
      <c r="C362" s="1"/>
      <c r="D362" s="211"/>
      <c r="E362" s="211"/>
      <c r="F362" s="212"/>
      <c r="G362" s="212"/>
      <c r="L362" s="211"/>
    </row>
    <row r="363" spans="1:12">
      <c r="A363" s="5"/>
      <c r="B363" s="5"/>
      <c r="C363" s="1"/>
      <c r="D363" s="211"/>
      <c r="E363" s="211"/>
      <c r="F363" s="212"/>
      <c r="G363" s="212"/>
      <c r="L363" s="211"/>
    </row>
    <row r="364" spans="1:12">
      <c r="A364" s="5"/>
      <c r="B364" s="5"/>
      <c r="C364" s="1"/>
      <c r="D364" s="211"/>
      <c r="E364" s="211"/>
      <c r="F364" s="212"/>
      <c r="G364" s="212"/>
      <c r="L364" s="211"/>
    </row>
    <row r="365" spans="1:12">
      <c r="A365" s="5"/>
      <c r="B365" s="5"/>
      <c r="C365" s="1"/>
      <c r="D365" s="211"/>
      <c r="E365" s="211"/>
      <c r="F365" s="212"/>
      <c r="G365" s="212"/>
      <c r="L365" s="211"/>
    </row>
    <row r="366" spans="1:12">
      <c r="A366" s="5"/>
      <c r="B366" s="5"/>
      <c r="C366" s="1"/>
      <c r="D366" s="211"/>
      <c r="E366" s="211"/>
      <c r="F366" s="212"/>
      <c r="G366" s="212"/>
      <c r="L366" s="211"/>
    </row>
    <row r="367" spans="1:12">
      <c r="A367" s="5"/>
      <c r="B367" s="5"/>
      <c r="C367" s="1"/>
      <c r="D367" s="211"/>
      <c r="E367" s="211"/>
      <c r="F367" s="212"/>
      <c r="G367" s="212"/>
      <c r="L367" s="211"/>
    </row>
    <row r="368" spans="1:12">
      <c r="A368" s="5"/>
      <c r="B368" s="5"/>
      <c r="C368" s="1"/>
      <c r="D368" s="211"/>
      <c r="E368" s="211"/>
      <c r="F368" s="212"/>
      <c r="G368" s="212"/>
      <c r="L368" s="211"/>
    </row>
    <row r="369" spans="1:12">
      <c r="A369" s="5"/>
      <c r="B369" s="5"/>
      <c r="C369" s="1"/>
      <c r="D369" s="211"/>
      <c r="E369" s="211"/>
      <c r="F369" s="212"/>
      <c r="G369" s="212"/>
      <c r="L369" s="211"/>
    </row>
    <row r="370" spans="1:12">
      <c r="A370" s="5"/>
      <c r="B370" s="5"/>
      <c r="C370" s="1"/>
      <c r="D370" s="211"/>
      <c r="E370" s="211"/>
      <c r="F370" s="212"/>
      <c r="G370" s="212"/>
      <c r="L370" s="211"/>
    </row>
    <row r="371" spans="1:12">
      <c r="A371" s="5"/>
      <c r="B371" s="5"/>
      <c r="C371" s="1"/>
      <c r="D371" s="211"/>
      <c r="E371" s="211"/>
      <c r="F371" s="212"/>
      <c r="G371" s="212"/>
      <c r="L371" s="211"/>
    </row>
    <row r="372" spans="1:12">
      <c r="A372" s="5"/>
      <c r="B372" s="5"/>
      <c r="C372" s="1"/>
      <c r="D372" s="211"/>
      <c r="E372" s="211"/>
      <c r="F372" s="212"/>
      <c r="G372" s="212"/>
      <c r="L372" s="211"/>
    </row>
    <row r="373" spans="1:12">
      <c r="A373" s="5"/>
      <c r="B373" s="5"/>
      <c r="C373" s="1"/>
      <c r="D373" s="211"/>
      <c r="E373" s="211"/>
      <c r="F373" s="212"/>
      <c r="G373" s="212"/>
      <c r="L373" s="211"/>
    </row>
    <row r="374" spans="1:12">
      <c r="A374" s="5"/>
      <c r="B374" s="5"/>
      <c r="C374" s="1"/>
      <c r="D374" s="211"/>
      <c r="E374" s="211"/>
      <c r="F374" s="212"/>
      <c r="G374" s="212"/>
      <c r="L374" s="211"/>
    </row>
    <row r="375" spans="1:12">
      <c r="A375" s="5"/>
      <c r="B375" s="5"/>
      <c r="C375" s="1"/>
      <c r="D375" s="211"/>
      <c r="E375" s="211"/>
      <c r="F375" s="212"/>
      <c r="G375" s="212"/>
      <c r="L375" s="211"/>
    </row>
    <row r="376" spans="1:12">
      <c r="A376" s="5"/>
      <c r="B376" s="5"/>
      <c r="C376" s="1"/>
      <c r="D376" s="211"/>
      <c r="E376" s="211"/>
      <c r="F376" s="212"/>
      <c r="G376" s="212"/>
      <c r="L376" s="211"/>
    </row>
    <row r="377" spans="1:12">
      <c r="A377" s="5"/>
      <c r="B377" s="5"/>
      <c r="C377" s="1"/>
      <c r="D377" s="211"/>
      <c r="E377" s="211"/>
      <c r="F377" s="212"/>
      <c r="G377" s="212"/>
      <c r="L377" s="211"/>
    </row>
    <row r="378" spans="1:12">
      <c r="A378" s="5"/>
      <c r="B378" s="5"/>
      <c r="C378" s="1"/>
      <c r="D378" s="211"/>
      <c r="E378" s="211"/>
      <c r="F378" s="212"/>
      <c r="G378" s="212"/>
      <c r="L378" s="211"/>
    </row>
    <row r="379" spans="1:12">
      <c r="A379" s="5"/>
      <c r="B379" s="5"/>
      <c r="C379" s="1"/>
      <c r="D379" s="211"/>
      <c r="E379" s="211"/>
      <c r="F379" s="212"/>
      <c r="G379" s="212"/>
      <c r="L379" s="211"/>
    </row>
    <row r="380" spans="1:12">
      <c r="A380" s="5"/>
      <c r="B380" s="5"/>
      <c r="C380" s="1"/>
      <c r="D380" s="211"/>
      <c r="E380" s="211"/>
      <c r="F380" s="212"/>
      <c r="G380" s="212"/>
      <c r="L380" s="211"/>
    </row>
    <row r="381" spans="1:12">
      <c r="A381" s="5"/>
      <c r="B381" s="5"/>
      <c r="C381" s="1"/>
      <c r="D381" s="211"/>
      <c r="E381" s="211"/>
      <c r="F381" s="212"/>
      <c r="G381" s="212"/>
      <c r="L381" s="211"/>
    </row>
    <row r="382" spans="1:12">
      <c r="A382" s="5"/>
      <c r="B382" s="5"/>
      <c r="C382" s="1"/>
      <c r="D382" s="211"/>
      <c r="E382" s="211"/>
      <c r="F382" s="212"/>
      <c r="G382" s="212"/>
      <c r="L382" s="211"/>
    </row>
    <row r="383" spans="1:12">
      <c r="A383" s="5"/>
      <c r="B383" s="5"/>
      <c r="D383" s="211"/>
      <c r="E383" s="211"/>
      <c r="F383" s="212"/>
      <c r="G383" s="212"/>
      <c r="L383" s="211"/>
    </row>
    <row r="384" spans="1:12">
      <c r="A384" s="5"/>
      <c r="B384" s="5"/>
      <c r="D384" s="211"/>
      <c r="E384" s="211"/>
      <c r="F384" s="212"/>
      <c r="G384" s="212"/>
      <c r="L384" s="211"/>
    </row>
    <row r="385" spans="1:12">
      <c r="A385" s="5"/>
      <c r="B385" s="5"/>
      <c r="D385" s="211"/>
      <c r="E385" s="211"/>
      <c r="F385" s="212"/>
      <c r="G385" s="212"/>
      <c r="L385" s="211"/>
    </row>
    <row r="386" spans="1:12">
      <c r="A386" s="5"/>
      <c r="B386" s="5"/>
      <c r="D386" s="211"/>
      <c r="E386" s="211"/>
      <c r="F386" s="212"/>
      <c r="G386" s="212"/>
      <c r="L386" s="211"/>
    </row>
    <row r="387" spans="1:12">
      <c r="A387" s="5"/>
      <c r="B387" s="5"/>
      <c r="D387" s="211"/>
      <c r="E387" s="211"/>
      <c r="F387" s="212"/>
      <c r="G387" s="212"/>
      <c r="L387" s="211"/>
    </row>
    <row r="388" spans="1:12">
      <c r="A388" s="5"/>
      <c r="B388" s="5"/>
      <c r="D388" s="211"/>
      <c r="E388" s="211"/>
      <c r="F388" s="212"/>
      <c r="G388" s="212"/>
      <c r="L388" s="211"/>
    </row>
    <row r="389" spans="1:12">
      <c r="A389" s="5"/>
      <c r="B389" s="5"/>
      <c r="D389" s="211"/>
      <c r="E389" s="211"/>
      <c r="F389" s="212"/>
      <c r="G389" s="212"/>
      <c r="L389" s="211"/>
    </row>
    <row r="390" spans="1:12">
      <c r="A390" s="5"/>
      <c r="B390" s="5"/>
      <c r="D390" s="211"/>
      <c r="E390" s="211"/>
      <c r="F390" s="212"/>
      <c r="G390" s="212"/>
      <c r="L390" s="211"/>
    </row>
    <row r="391" spans="1:12">
      <c r="A391" s="5"/>
      <c r="B391" s="5"/>
      <c r="D391" s="211"/>
      <c r="E391" s="211"/>
      <c r="F391" s="212"/>
      <c r="G391" s="212"/>
      <c r="L391" s="211"/>
    </row>
    <row r="392" spans="1:12">
      <c r="A392" s="5"/>
      <c r="B392" s="5"/>
      <c r="D392" s="211"/>
      <c r="E392" s="211"/>
      <c r="F392" s="212"/>
      <c r="G392" s="212"/>
      <c r="L392" s="211"/>
    </row>
    <row r="393" spans="1:12">
      <c r="A393" s="5"/>
      <c r="B393" s="5"/>
      <c r="D393" s="211"/>
      <c r="E393" s="211"/>
      <c r="F393" s="212"/>
      <c r="G393" s="212"/>
      <c r="L393" s="211"/>
    </row>
    <row r="394" spans="1:12">
      <c r="A394" s="5"/>
      <c r="B394" s="5"/>
      <c r="D394" s="211"/>
      <c r="E394" s="211"/>
      <c r="F394" s="212"/>
      <c r="G394" s="212"/>
      <c r="L394" s="211"/>
    </row>
    <row r="395" spans="1:12">
      <c r="A395" s="4"/>
      <c r="B395" s="4"/>
      <c r="D395" s="211"/>
      <c r="E395" s="211"/>
      <c r="F395" s="212"/>
      <c r="G395" s="212"/>
      <c r="L395" s="211"/>
    </row>
    <row r="396" spans="1:12">
      <c r="A396" s="4"/>
      <c r="B396" s="4"/>
      <c r="D396" s="211"/>
      <c r="E396" s="211"/>
      <c r="F396" s="212"/>
      <c r="G396" s="212"/>
      <c r="L396" s="211"/>
    </row>
    <row r="397" spans="1:12">
      <c r="A397" s="4"/>
      <c r="B397" s="4"/>
      <c r="D397" s="211"/>
      <c r="E397" s="211"/>
      <c r="F397" s="212"/>
      <c r="G397" s="212"/>
      <c r="L397" s="211"/>
    </row>
    <row r="398" spans="1:12">
      <c r="A398" s="4"/>
      <c r="B398" s="4"/>
      <c r="D398" s="211"/>
      <c r="E398" s="211"/>
      <c r="F398" s="212"/>
      <c r="G398" s="212"/>
      <c r="L398" s="211"/>
    </row>
    <row r="399" spans="1:12">
      <c r="A399" s="4"/>
      <c r="B399" s="4"/>
      <c r="D399" s="211"/>
      <c r="E399" s="211"/>
      <c r="F399" s="212"/>
      <c r="G399" s="212"/>
      <c r="L399" s="211"/>
    </row>
    <row r="400" spans="1:12">
      <c r="A400" s="4"/>
      <c r="B400" s="4"/>
      <c r="D400" s="211"/>
      <c r="E400" s="211"/>
      <c r="F400" s="212"/>
      <c r="G400" s="212"/>
      <c r="L400" s="211"/>
    </row>
    <row r="401" spans="1:12">
      <c r="A401" s="4"/>
      <c r="B401" s="4"/>
      <c r="D401" s="211"/>
      <c r="E401" s="211"/>
      <c r="F401" s="212"/>
      <c r="G401" s="212"/>
      <c r="L401" s="211"/>
    </row>
    <row r="402" spans="1:12">
      <c r="A402" s="4"/>
      <c r="B402" s="4"/>
      <c r="D402" s="211"/>
      <c r="E402" s="211"/>
      <c r="F402" s="212"/>
      <c r="G402" s="212"/>
      <c r="L402" s="211"/>
    </row>
    <row r="403" spans="1:12">
      <c r="A403" s="4"/>
      <c r="B403" s="4"/>
      <c r="D403" s="211"/>
      <c r="E403" s="211"/>
      <c r="F403" s="212"/>
      <c r="G403" s="212"/>
      <c r="L403" s="211"/>
    </row>
    <row r="404" spans="1:12">
      <c r="A404" s="4"/>
      <c r="B404" s="4"/>
      <c r="D404" s="211"/>
      <c r="E404" s="211"/>
      <c r="F404" s="212"/>
      <c r="G404" s="212"/>
      <c r="L404" s="211"/>
    </row>
    <row r="405" spans="1:12">
      <c r="A405" s="4"/>
      <c r="B405" s="4"/>
      <c r="D405" s="211"/>
      <c r="E405" s="211"/>
      <c r="F405" s="212"/>
      <c r="G405" s="212"/>
      <c r="L405" s="211"/>
    </row>
    <row r="406" spans="1:12">
      <c r="A406" s="4"/>
      <c r="B406" s="4"/>
      <c r="D406" s="211"/>
      <c r="E406" s="211"/>
      <c r="F406" s="212"/>
      <c r="G406" s="212"/>
      <c r="L406" s="211"/>
    </row>
    <row r="407" spans="1:12">
      <c r="A407" s="4"/>
      <c r="B407" s="4"/>
      <c r="D407" s="211"/>
      <c r="E407" s="211"/>
      <c r="F407" s="212"/>
      <c r="G407" s="212"/>
      <c r="L407" s="211"/>
    </row>
    <row r="408" spans="1:12">
      <c r="A408" s="4"/>
      <c r="B408" s="4"/>
      <c r="D408" s="211"/>
      <c r="E408" s="211"/>
      <c r="F408" s="212"/>
      <c r="G408" s="212"/>
      <c r="L408" s="211"/>
    </row>
    <row r="409" spans="1:12">
      <c r="A409" s="4"/>
      <c r="B409" s="4"/>
      <c r="D409" s="211"/>
      <c r="E409" s="211"/>
      <c r="F409" s="212"/>
      <c r="G409" s="212"/>
      <c r="L409" s="211"/>
    </row>
    <row r="410" spans="1:12">
      <c r="A410" s="4"/>
      <c r="B410" s="4"/>
      <c r="D410" s="211"/>
      <c r="E410" s="211"/>
      <c r="F410" s="212"/>
      <c r="G410" s="212"/>
      <c r="L410" s="211"/>
    </row>
    <row r="411" spans="1:12">
      <c r="A411" s="4"/>
      <c r="B411" s="4"/>
      <c r="D411" s="211"/>
      <c r="E411" s="211"/>
      <c r="F411" s="212"/>
      <c r="G411" s="212"/>
      <c r="L411" s="211"/>
    </row>
    <row r="412" spans="1:12">
      <c r="A412" s="4"/>
      <c r="B412" s="4"/>
      <c r="D412" s="211"/>
      <c r="E412" s="211"/>
      <c r="F412" s="212"/>
      <c r="G412" s="212"/>
      <c r="L412" s="211"/>
    </row>
    <row r="413" spans="1:12">
      <c r="A413" s="4"/>
      <c r="B413" s="4"/>
      <c r="D413" s="211"/>
      <c r="E413" s="211"/>
      <c r="F413" s="212"/>
      <c r="G413" s="212"/>
      <c r="L413" s="211"/>
    </row>
    <row r="414" spans="1:12">
      <c r="A414" s="4"/>
      <c r="B414" s="4"/>
      <c r="D414" s="211"/>
      <c r="E414" s="211"/>
      <c r="F414" s="212"/>
      <c r="G414" s="212"/>
      <c r="L414" s="211"/>
    </row>
    <row r="415" spans="1:12">
      <c r="A415" s="4"/>
      <c r="B415" s="4"/>
      <c r="D415" s="211"/>
      <c r="E415" s="211"/>
      <c r="F415" s="212"/>
      <c r="G415" s="212"/>
      <c r="L415" s="211"/>
    </row>
    <row r="416" spans="1:12">
      <c r="A416" s="4"/>
      <c r="B416" s="4"/>
      <c r="D416" s="211"/>
      <c r="E416" s="211"/>
      <c r="F416" s="212"/>
      <c r="G416" s="212"/>
      <c r="L416" s="211"/>
    </row>
    <row r="417" spans="1:12">
      <c r="A417" s="4"/>
      <c r="B417" s="4"/>
      <c r="D417" s="211"/>
      <c r="E417" s="211"/>
      <c r="F417" s="212"/>
      <c r="G417" s="212"/>
      <c r="L417" s="211"/>
    </row>
    <row r="418" spans="1:12">
      <c r="A418" s="4"/>
      <c r="B418" s="4"/>
      <c r="D418" s="211"/>
      <c r="E418" s="211"/>
      <c r="F418" s="212"/>
      <c r="G418" s="212"/>
      <c r="L418" s="211"/>
    </row>
    <row r="419" spans="1:12">
      <c r="A419" s="4"/>
      <c r="B419" s="4"/>
      <c r="D419" s="211"/>
      <c r="E419" s="211"/>
      <c r="F419" s="212"/>
      <c r="G419" s="212"/>
      <c r="L419" s="211"/>
    </row>
    <row r="420" spans="1:12">
      <c r="A420" s="4"/>
      <c r="B420" s="4"/>
      <c r="D420" s="211"/>
      <c r="E420" s="211"/>
      <c r="F420" s="212"/>
      <c r="G420" s="212"/>
      <c r="L420" s="211"/>
    </row>
    <row r="421" spans="1:12">
      <c r="A421" s="4"/>
      <c r="B421" s="4"/>
      <c r="D421" s="211"/>
      <c r="E421" s="211"/>
      <c r="F421" s="212"/>
      <c r="G421" s="212"/>
      <c r="L421" s="211"/>
    </row>
    <row r="422" spans="1:12">
      <c r="A422" s="4"/>
      <c r="B422" s="4"/>
      <c r="D422" s="211"/>
      <c r="E422" s="211"/>
      <c r="F422" s="212"/>
      <c r="G422" s="212"/>
      <c r="L422" s="211"/>
    </row>
    <row r="423" spans="1:12">
      <c r="A423" s="4"/>
      <c r="B423" s="4"/>
      <c r="D423" s="211"/>
      <c r="E423" s="211"/>
      <c r="F423" s="212"/>
      <c r="G423" s="212"/>
      <c r="L423" s="211"/>
    </row>
    <row r="424" spans="1:12">
      <c r="A424" s="4"/>
      <c r="B424" s="4"/>
      <c r="D424" s="211"/>
      <c r="E424" s="211"/>
      <c r="F424" s="212"/>
      <c r="G424" s="212"/>
      <c r="L424" s="211"/>
    </row>
    <row r="425" spans="1:12">
      <c r="A425" s="4"/>
      <c r="B425" s="4"/>
      <c r="D425" s="211"/>
      <c r="E425" s="211"/>
      <c r="F425" s="212"/>
      <c r="G425" s="212"/>
      <c r="L425" s="211"/>
    </row>
    <row r="426" spans="1:12">
      <c r="A426" s="4"/>
      <c r="B426" s="4"/>
      <c r="D426" s="211"/>
      <c r="E426" s="211"/>
      <c r="F426" s="212"/>
      <c r="G426" s="212"/>
      <c r="L426" s="211"/>
    </row>
    <row r="427" spans="1:12">
      <c r="A427" s="4"/>
      <c r="B427" s="4"/>
      <c r="D427" s="211"/>
      <c r="E427" s="211"/>
      <c r="F427" s="212"/>
      <c r="G427" s="212"/>
      <c r="L427" s="211"/>
    </row>
    <row r="428" spans="1:12">
      <c r="A428" s="4"/>
      <c r="B428" s="4"/>
      <c r="D428" s="211"/>
      <c r="E428" s="211"/>
      <c r="F428" s="212"/>
      <c r="G428" s="212"/>
      <c r="L428" s="211"/>
    </row>
    <row r="429" spans="1:12">
      <c r="A429" s="4"/>
      <c r="B429" s="4"/>
      <c r="D429" s="211"/>
      <c r="E429" s="211"/>
      <c r="F429" s="212"/>
      <c r="G429" s="212"/>
      <c r="L429" s="211"/>
    </row>
    <row r="430" spans="1:12">
      <c r="A430" s="4"/>
      <c r="B430" s="4"/>
      <c r="D430" s="211"/>
      <c r="E430" s="211"/>
      <c r="F430" s="212"/>
      <c r="G430" s="212"/>
      <c r="L430" s="211"/>
    </row>
    <row r="431" spans="1:12">
      <c r="A431" s="4"/>
      <c r="B431" s="4"/>
      <c r="D431" s="211"/>
      <c r="E431" s="211"/>
      <c r="F431" s="212"/>
      <c r="G431" s="212"/>
      <c r="L431" s="211"/>
    </row>
    <row r="432" spans="1:12">
      <c r="A432" s="4"/>
      <c r="B432" s="4"/>
      <c r="D432" s="211"/>
      <c r="E432" s="211"/>
      <c r="F432" s="212"/>
      <c r="G432" s="212"/>
      <c r="L432" s="211"/>
    </row>
    <row r="433" spans="1:12">
      <c r="A433" s="4"/>
      <c r="B433" s="4"/>
      <c r="D433" s="211"/>
      <c r="E433" s="211"/>
      <c r="F433" s="212"/>
      <c r="G433" s="212"/>
      <c r="L433" s="211"/>
    </row>
    <row r="434" spans="1:12">
      <c r="A434" s="4"/>
      <c r="B434" s="4"/>
      <c r="D434" s="211"/>
      <c r="E434" s="211"/>
      <c r="F434" s="212"/>
      <c r="G434" s="212"/>
      <c r="L434" s="211"/>
    </row>
    <row r="435" spans="1:12">
      <c r="A435" s="4"/>
      <c r="B435" s="4"/>
      <c r="D435" s="211"/>
      <c r="E435" s="211"/>
      <c r="F435" s="212"/>
      <c r="G435" s="212"/>
      <c r="L435" s="211"/>
    </row>
    <row r="436" spans="1:12">
      <c r="A436" s="4"/>
      <c r="B436" s="4"/>
      <c r="D436" s="211"/>
      <c r="E436" s="211"/>
      <c r="F436" s="212"/>
      <c r="G436" s="212"/>
      <c r="L436" s="211"/>
    </row>
    <row r="437" spans="1:12">
      <c r="A437" s="4"/>
      <c r="B437" s="4"/>
      <c r="D437" s="211"/>
      <c r="E437" s="211"/>
      <c r="F437" s="212"/>
      <c r="G437" s="212"/>
      <c r="L437" s="211"/>
    </row>
    <row r="438" spans="1:12">
      <c r="A438" s="4"/>
      <c r="B438" s="4"/>
      <c r="D438" s="211"/>
      <c r="E438" s="211"/>
      <c r="F438" s="212"/>
      <c r="G438" s="212"/>
      <c r="L438" s="211"/>
    </row>
    <row r="439" spans="1:12">
      <c r="A439" s="4"/>
      <c r="B439" s="4"/>
      <c r="D439" s="211"/>
      <c r="E439" s="211"/>
      <c r="F439" s="212"/>
      <c r="G439" s="212"/>
      <c r="L439" s="211"/>
    </row>
    <row r="440" spans="1:12">
      <c r="A440" s="4"/>
      <c r="B440" s="4"/>
      <c r="D440" s="211"/>
      <c r="E440" s="211"/>
      <c r="F440" s="212"/>
      <c r="G440" s="212"/>
      <c r="L440" s="211"/>
    </row>
    <row r="441" spans="1:12">
      <c r="A441" s="4"/>
      <c r="B441" s="4"/>
      <c r="D441" s="211"/>
      <c r="E441" s="211"/>
      <c r="F441" s="212"/>
      <c r="G441" s="212"/>
      <c r="L441" s="211"/>
    </row>
    <row r="442" spans="1:12">
      <c r="A442" s="4"/>
      <c r="B442" s="4"/>
      <c r="D442" s="211"/>
      <c r="E442" s="211"/>
      <c r="F442" s="212"/>
      <c r="G442" s="212"/>
      <c r="L442" s="211"/>
    </row>
    <row r="443" spans="1:12">
      <c r="A443" s="4"/>
      <c r="B443" s="4"/>
      <c r="D443" s="211"/>
      <c r="E443" s="211"/>
      <c r="F443" s="212"/>
      <c r="G443" s="212"/>
      <c r="L443" s="211"/>
    </row>
    <row r="444" spans="1:12">
      <c r="A444" s="4"/>
      <c r="B444" s="4"/>
      <c r="D444" s="211"/>
      <c r="E444" s="211"/>
      <c r="F444" s="212"/>
      <c r="G444" s="212"/>
      <c r="L444" s="211"/>
    </row>
    <row r="445" spans="1:12">
      <c r="A445" s="4"/>
      <c r="B445" s="4"/>
      <c r="D445" s="211"/>
      <c r="E445" s="211"/>
      <c r="F445" s="212"/>
      <c r="G445" s="212"/>
      <c r="L445" s="211"/>
    </row>
    <row r="446" spans="1:12">
      <c r="A446" s="4"/>
      <c r="B446" s="4"/>
      <c r="D446" s="211"/>
      <c r="E446" s="211"/>
      <c r="F446" s="212"/>
      <c r="G446" s="212"/>
      <c r="L446" s="211"/>
    </row>
    <row r="447" spans="1:12">
      <c r="A447" s="4"/>
      <c r="B447" s="4"/>
      <c r="D447" s="211"/>
      <c r="E447" s="211"/>
      <c r="F447" s="212"/>
      <c r="G447" s="212"/>
      <c r="L447" s="211"/>
    </row>
    <row r="448" spans="1:12">
      <c r="A448" s="4"/>
      <c r="B448" s="4"/>
      <c r="D448" s="211"/>
      <c r="E448" s="211"/>
      <c r="F448" s="212"/>
      <c r="G448" s="212"/>
      <c r="L448" s="211"/>
    </row>
    <row r="449" spans="1:12">
      <c r="A449" s="4"/>
      <c r="B449" s="4"/>
      <c r="D449" s="211"/>
      <c r="E449" s="211"/>
      <c r="F449" s="212"/>
      <c r="G449" s="212"/>
      <c r="L449" s="211"/>
    </row>
    <row r="450" spans="1:12">
      <c r="A450" s="4"/>
      <c r="B450" s="4"/>
      <c r="D450" s="211"/>
      <c r="E450" s="211"/>
      <c r="F450" s="212"/>
      <c r="G450" s="212"/>
      <c r="L450" s="211"/>
    </row>
    <row r="451" spans="1:12">
      <c r="A451" s="4"/>
      <c r="B451" s="4"/>
      <c r="D451" s="211"/>
      <c r="E451" s="211"/>
      <c r="F451" s="212"/>
      <c r="G451" s="212"/>
      <c r="L451" s="211"/>
    </row>
    <row r="452" spans="1:12">
      <c r="A452" s="4"/>
      <c r="B452" s="4"/>
      <c r="D452" s="211"/>
      <c r="E452" s="211"/>
      <c r="F452" s="212"/>
      <c r="G452" s="212"/>
      <c r="L452" s="211"/>
    </row>
    <row r="453" spans="1:12">
      <c r="A453" s="4"/>
      <c r="B453" s="4"/>
      <c r="D453" s="211"/>
      <c r="E453" s="211"/>
      <c r="F453" s="212"/>
      <c r="G453" s="212"/>
      <c r="L453" s="211"/>
    </row>
    <row r="454" spans="1:12">
      <c r="A454" s="4"/>
      <c r="B454" s="4"/>
      <c r="D454" s="211"/>
      <c r="E454" s="211"/>
      <c r="F454" s="212"/>
      <c r="G454" s="212"/>
      <c r="L454" s="211"/>
    </row>
    <row r="455" spans="1:12">
      <c r="A455" s="4"/>
      <c r="B455" s="4"/>
      <c r="D455" s="211"/>
      <c r="E455" s="211"/>
      <c r="F455" s="212"/>
      <c r="G455" s="212"/>
      <c r="L455" s="211"/>
    </row>
    <row r="456" spans="1:12">
      <c r="A456" s="4"/>
      <c r="B456" s="4"/>
      <c r="D456" s="211"/>
      <c r="E456" s="211"/>
      <c r="F456" s="212"/>
      <c r="G456" s="212"/>
      <c r="L456" s="211"/>
    </row>
    <row r="457" spans="1:12">
      <c r="A457" s="4"/>
      <c r="B457" s="4"/>
      <c r="D457" s="211"/>
      <c r="E457" s="211"/>
      <c r="F457" s="212"/>
      <c r="G457" s="212"/>
      <c r="L457" s="211"/>
    </row>
    <row r="458" spans="1:12">
      <c r="A458" s="4"/>
      <c r="B458" s="4"/>
      <c r="D458" s="211"/>
      <c r="E458" s="211"/>
      <c r="F458" s="212"/>
      <c r="G458" s="212"/>
      <c r="L458" s="211"/>
    </row>
    <row r="459" spans="1:12">
      <c r="D459" s="211"/>
      <c r="E459" s="211"/>
      <c r="F459" s="212"/>
      <c r="G459" s="212"/>
      <c r="L459" s="211"/>
    </row>
    <row r="460" spans="1:12">
      <c r="D460" s="211"/>
      <c r="E460" s="211"/>
      <c r="F460" s="212"/>
      <c r="G460" s="212"/>
      <c r="L460" s="211"/>
    </row>
    <row r="461" spans="1:12">
      <c r="D461" s="211"/>
      <c r="E461" s="211"/>
      <c r="F461" s="212"/>
      <c r="G461" s="212"/>
      <c r="L461" s="211"/>
    </row>
    <row r="462" spans="1:12">
      <c r="D462" s="211"/>
      <c r="E462" s="211"/>
      <c r="F462" s="212"/>
      <c r="G462" s="212"/>
      <c r="L462" s="211"/>
    </row>
    <row r="463" spans="1:12">
      <c r="D463" s="211"/>
      <c r="E463" s="211"/>
      <c r="F463" s="212"/>
      <c r="G463" s="212"/>
      <c r="L463" s="211"/>
    </row>
    <row r="464" spans="1:12">
      <c r="D464" s="211"/>
      <c r="E464" s="211"/>
      <c r="F464" s="212"/>
      <c r="G464" s="212"/>
      <c r="L464" s="211"/>
    </row>
    <row r="465" spans="4:12">
      <c r="D465" s="211"/>
      <c r="E465" s="211"/>
      <c r="F465" s="212"/>
      <c r="G465" s="212"/>
      <c r="L465" s="211"/>
    </row>
    <row r="466" spans="4:12">
      <c r="D466" s="211"/>
      <c r="E466" s="211"/>
      <c r="F466" s="212"/>
      <c r="G466" s="212"/>
      <c r="L466" s="211"/>
    </row>
    <row r="467" spans="4:12">
      <c r="D467" s="211"/>
      <c r="E467" s="211"/>
      <c r="F467" s="212"/>
      <c r="G467" s="212"/>
      <c r="L467" s="211"/>
    </row>
    <row r="468" spans="4:12">
      <c r="D468" s="211"/>
      <c r="E468" s="211"/>
      <c r="F468" s="212"/>
      <c r="G468" s="212"/>
      <c r="L468" s="211"/>
    </row>
    <row r="469" spans="4:12">
      <c r="D469" s="211"/>
      <c r="E469" s="211"/>
      <c r="F469" s="212"/>
      <c r="G469" s="212"/>
      <c r="L469" s="211"/>
    </row>
    <row r="470" spans="4:12">
      <c r="D470" s="211"/>
      <c r="E470" s="211"/>
      <c r="F470" s="212"/>
      <c r="G470" s="212"/>
      <c r="L470" s="211"/>
    </row>
    <row r="471" spans="4:12">
      <c r="D471" s="211"/>
      <c r="E471" s="211"/>
      <c r="F471" s="212"/>
      <c r="G471" s="212"/>
      <c r="L471" s="211"/>
    </row>
    <row r="472" spans="4:12">
      <c r="D472" s="211"/>
      <c r="E472" s="211"/>
      <c r="F472" s="212"/>
      <c r="G472" s="212"/>
      <c r="L472" s="211"/>
    </row>
    <row r="473" spans="4:12">
      <c r="D473" s="211"/>
      <c r="E473" s="211"/>
      <c r="F473" s="212"/>
      <c r="G473" s="212"/>
      <c r="L473" s="211"/>
    </row>
    <row r="474" spans="4:12">
      <c r="D474" s="211"/>
      <c r="E474" s="211"/>
      <c r="F474" s="212"/>
      <c r="G474" s="212"/>
      <c r="L474" s="211"/>
    </row>
    <row r="475" spans="4:12">
      <c r="D475" s="211"/>
      <c r="E475" s="211"/>
      <c r="F475" s="212"/>
      <c r="G475" s="212"/>
      <c r="L475" s="211"/>
    </row>
    <row r="476" spans="4:12">
      <c r="D476" s="211"/>
      <c r="E476" s="211"/>
      <c r="F476" s="212"/>
      <c r="G476" s="212"/>
      <c r="L476" s="211"/>
    </row>
    <row r="477" spans="4:12">
      <c r="D477" s="211"/>
      <c r="E477" s="211"/>
      <c r="F477" s="212"/>
      <c r="G477" s="212"/>
      <c r="L477" s="211"/>
    </row>
    <row r="478" spans="4:12">
      <c r="D478" s="211"/>
      <c r="E478" s="211"/>
      <c r="F478" s="212"/>
      <c r="G478" s="212"/>
      <c r="L478" s="211"/>
    </row>
    <row r="479" spans="4:12">
      <c r="D479" s="211"/>
      <c r="E479" s="211"/>
      <c r="F479" s="212"/>
      <c r="G479" s="212"/>
      <c r="L479" s="211"/>
    </row>
    <row r="480" spans="4:12">
      <c r="D480" s="211"/>
      <c r="E480" s="211"/>
      <c r="F480" s="212"/>
      <c r="G480" s="212"/>
      <c r="L480" s="211"/>
    </row>
    <row r="481" spans="4:12">
      <c r="D481" s="211"/>
      <c r="E481" s="211"/>
      <c r="F481" s="212"/>
      <c r="G481" s="212"/>
      <c r="L481" s="211"/>
    </row>
    <row r="482" spans="4:12">
      <c r="D482" s="211"/>
      <c r="E482" s="211"/>
      <c r="F482" s="212"/>
      <c r="G482" s="212"/>
      <c r="L482" s="211"/>
    </row>
    <row r="483" spans="4:12">
      <c r="D483" s="211"/>
      <c r="E483" s="211"/>
      <c r="F483" s="212"/>
      <c r="G483" s="212"/>
      <c r="L483" s="211"/>
    </row>
    <row r="484" spans="4:12">
      <c r="D484" s="211"/>
      <c r="E484" s="211"/>
      <c r="F484" s="212"/>
      <c r="G484" s="212"/>
      <c r="L484" s="211"/>
    </row>
    <row r="485" spans="4:12">
      <c r="D485" s="211"/>
      <c r="E485" s="211"/>
      <c r="F485" s="212"/>
      <c r="G485" s="212"/>
      <c r="L485" s="211"/>
    </row>
    <row r="486" spans="4:12">
      <c r="D486" s="211"/>
      <c r="E486" s="211"/>
      <c r="F486" s="212"/>
      <c r="G486" s="212"/>
      <c r="L486" s="211"/>
    </row>
    <row r="487" spans="4:12">
      <c r="D487" s="211"/>
      <c r="E487" s="211"/>
      <c r="F487" s="212"/>
      <c r="G487" s="212"/>
      <c r="L487" s="211"/>
    </row>
    <row r="488" spans="4:12">
      <c r="D488" s="211"/>
      <c r="E488" s="211"/>
      <c r="F488" s="212"/>
      <c r="G488" s="212"/>
      <c r="L488" s="211"/>
    </row>
    <row r="489" spans="4:12">
      <c r="D489" s="211"/>
      <c r="E489" s="211"/>
      <c r="F489" s="212"/>
      <c r="G489" s="212"/>
      <c r="L489" s="211"/>
    </row>
    <row r="490" spans="4:12">
      <c r="D490" s="211"/>
      <c r="E490" s="211"/>
      <c r="F490" s="212"/>
      <c r="G490" s="212"/>
      <c r="L490" s="211"/>
    </row>
    <row r="491" spans="4:12">
      <c r="D491" s="211"/>
      <c r="E491" s="211"/>
      <c r="F491" s="212"/>
      <c r="G491" s="212"/>
      <c r="L491" s="211"/>
    </row>
    <row r="492" spans="4:12">
      <c r="D492" s="211"/>
      <c r="E492" s="211"/>
      <c r="F492" s="212"/>
      <c r="G492" s="212"/>
      <c r="L492" s="211"/>
    </row>
    <row r="493" spans="4:12">
      <c r="D493" s="211"/>
      <c r="E493" s="211"/>
      <c r="F493" s="212"/>
      <c r="G493" s="212"/>
      <c r="L493" s="211"/>
    </row>
    <row r="494" spans="4:12">
      <c r="D494" s="211"/>
      <c r="E494" s="211"/>
      <c r="F494" s="212"/>
      <c r="G494" s="212"/>
      <c r="L494" s="211"/>
    </row>
    <row r="495" spans="4:12">
      <c r="D495" s="211"/>
      <c r="E495" s="211"/>
      <c r="F495" s="212"/>
      <c r="G495" s="212"/>
      <c r="L495" s="211"/>
    </row>
    <row r="496" spans="4:12">
      <c r="D496" s="211"/>
      <c r="E496" s="211"/>
      <c r="F496" s="212"/>
      <c r="G496" s="212"/>
      <c r="L496" s="211"/>
    </row>
    <row r="497" spans="4:12">
      <c r="D497" s="211"/>
      <c r="E497" s="211"/>
      <c r="F497" s="212"/>
      <c r="G497" s="212"/>
      <c r="L497" s="211"/>
    </row>
    <row r="498" spans="4:12">
      <c r="D498" s="211"/>
      <c r="E498" s="211"/>
      <c r="F498" s="212"/>
      <c r="G498" s="212"/>
      <c r="L498" s="211"/>
    </row>
    <row r="499" spans="4:12">
      <c r="D499" s="211"/>
      <c r="E499" s="211"/>
      <c r="F499" s="212"/>
      <c r="G499" s="212"/>
      <c r="L499" s="211"/>
    </row>
    <row r="500" spans="4:12">
      <c r="D500" s="211"/>
      <c r="E500" s="211"/>
      <c r="F500" s="212"/>
      <c r="G500" s="212"/>
      <c r="L500" s="211"/>
    </row>
    <row r="501" spans="4:12">
      <c r="D501" s="211"/>
      <c r="E501" s="211"/>
      <c r="F501" s="212"/>
      <c r="G501" s="212"/>
      <c r="L501" s="211"/>
    </row>
    <row r="502" spans="4:12">
      <c r="D502" s="211"/>
      <c r="E502" s="211"/>
      <c r="F502" s="212"/>
      <c r="G502" s="212"/>
      <c r="L502" s="211"/>
    </row>
    <row r="503" spans="4:12">
      <c r="D503" s="211"/>
      <c r="E503" s="211"/>
      <c r="F503" s="212"/>
      <c r="G503" s="212"/>
      <c r="L503" s="211"/>
    </row>
    <row r="504" spans="4:12">
      <c r="D504" s="211"/>
      <c r="E504" s="211"/>
      <c r="F504" s="212"/>
      <c r="G504" s="212"/>
      <c r="L504" s="211"/>
    </row>
    <row r="505" spans="4:12">
      <c r="D505" s="211"/>
      <c r="E505" s="211"/>
      <c r="F505" s="212"/>
      <c r="G505" s="212"/>
      <c r="L505" s="211"/>
    </row>
    <row r="506" spans="4:12">
      <c r="D506" s="211"/>
      <c r="E506" s="211"/>
      <c r="F506" s="212"/>
      <c r="G506" s="212"/>
      <c r="L506" s="211"/>
    </row>
    <row r="507" spans="4:12">
      <c r="D507" s="211"/>
      <c r="E507" s="211"/>
      <c r="F507" s="212"/>
      <c r="G507" s="212"/>
      <c r="L507" s="211"/>
    </row>
    <row r="508" spans="4:12">
      <c r="D508" s="211"/>
      <c r="E508" s="211"/>
      <c r="F508" s="212"/>
      <c r="G508" s="212"/>
      <c r="L508" s="211"/>
    </row>
    <row r="509" spans="4:12">
      <c r="D509" s="211"/>
      <c r="E509" s="211"/>
      <c r="F509" s="212"/>
      <c r="G509" s="212"/>
      <c r="L509" s="211"/>
    </row>
    <row r="510" spans="4:12">
      <c r="D510" s="211"/>
      <c r="E510" s="211"/>
      <c r="F510" s="212"/>
      <c r="G510" s="212"/>
      <c r="L510" s="211"/>
    </row>
    <row r="511" spans="4:12">
      <c r="D511" s="211"/>
      <c r="E511" s="211"/>
      <c r="F511" s="212"/>
      <c r="G511" s="212"/>
      <c r="L511" s="211"/>
    </row>
    <row r="512" spans="4:12">
      <c r="D512" s="211"/>
      <c r="E512" s="211"/>
      <c r="F512" s="212"/>
      <c r="G512" s="212"/>
      <c r="L512" s="211"/>
    </row>
    <row r="513" spans="4:12">
      <c r="D513" s="211"/>
      <c r="E513" s="211"/>
      <c r="F513" s="212"/>
      <c r="G513" s="212"/>
      <c r="L513" s="211"/>
    </row>
    <row r="514" spans="4:12">
      <c r="D514" s="211"/>
      <c r="E514" s="211"/>
      <c r="F514" s="212"/>
      <c r="G514" s="212"/>
      <c r="L514" s="211"/>
    </row>
    <row r="515" spans="4:12">
      <c r="D515" s="211"/>
      <c r="E515" s="211"/>
      <c r="F515" s="212"/>
      <c r="G515" s="212"/>
      <c r="L515" s="211"/>
    </row>
    <row r="516" spans="4:12">
      <c r="D516" s="211"/>
      <c r="E516" s="211"/>
      <c r="F516" s="212"/>
      <c r="G516" s="212"/>
      <c r="L516" s="211"/>
    </row>
    <row r="517" spans="4:12">
      <c r="D517" s="211"/>
      <c r="E517" s="211"/>
      <c r="F517" s="212"/>
      <c r="G517" s="212"/>
      <c r="L517" s="211"/>
    </row>
    <row r="518" spans="4:12">
      <c r="D518" s="211"/>
      <c r="E518" s="211"/>
      <c r="F518" s="212"/>
      <c r="G518" s="212"/>
      <c r="L518" s="211"/>
    </row>
    <row r="519" spans="4:12">
      <c r="D519" s="211"/>
      <c r="E519" s="211"/>
      <c r="F519" s="212"/>
      <c r="G519" s="212"/>
      <c r="L519" s="211"/>
    </row>
    <row r="520" spans="4:12">
      <c r="D520" s="211"/>
      <c r="E520" s="211"/>
      <c r="F520" s="212"/>
      <c r="G520" s="212"/>
      <c r="L520" s="211"/>
    </row>
    <row r="521" spans="4:12">
      <c r="D521" s="211"/>
      <c r="E521" s="211"/>
      <c r="F521" s="212"/>
      <c r="G521" s="212"/>
      <c r="L521" s="211"/>
    </row>
    <row r="522" spans="4:12">
      <c r="D522" s="211"/>
      <c r="E522" s="211"/>
      <c r="F522" s="212"/>
      <c r="G522" s="212"/>
      <c r="L522" s="211"/>
    </row>
    <row r="523" spans="4:12">
      <c r="D523" s="211"/>
      <c r="E523" s="211"/>
      <c r="F523" s="212"/>
      <c r="G523" s="212"/>
      <c r="L523" s="211"/>
    </row>
    <row r="524" spans="4:12">
      <c r="D524" s="211"/>
      <c r="E524" s="211"/>
      <c r="F524" s="212"/>
      <c r="G524" s="212"/>
      <c r="L524" s="211"/>
    </row>
    <row r="525" spans="4:12">
      <c r="D525" s="211"/>
      <c r="E525" s="211"/>
      <c r="F525" s="212"/>
      <c r="G525" s="212"/>
      <c r="L525" s="211"/>
    </row>
    <row r="526" spans="4:12">
      <c r="D526" s="211"/>
      <c r="E526" s="211"/>
      <c r="F526" s="212"/>
      <c r="G526" s="212"/>
      <c r="L526" s="211"/>
    </row>
    <row r="527" spans="4:12">
      <c r="D527" s="211"/>
      <c r="E527" s="211"/>
      <c r="F527" s="212"/>
      <c r="G527" s="212"/>
      <c r="L527" s="211"/>
    </row>
    <row r="528" spans="4:12">
      <c r="D528" s="211"/>
      <c r="E528" s="211"/>
      <c r="F528" s="212"/>
      <c r="G528" s="212"/>
      <c r="L528" s="211"/>
    </row>
    <row r="529" spans="4:12">
      <c r="D529" s="211"/>
      <c r="E529" s="211"/>
      <c r="F529" s="212"/>
      <c r="G529" s="212"/>
      <c r="L529" s="211"/>
    </row>
    <row r="530" spans="4:12">
      <c r="D530" s="211"/>
      <c r="E530" s="211"/>
      <c r="F530" s="212"/>
      <c r="G530" s="212"/>
      <c r="L530" s="211"/>
    </row>
    <row r="531" spans="4:12">
      <c r="D531" s="211"/>
      <c r="E531" s="211"/>
      <c r="F531" s="212"/>
      <c r="G531" s="212"/>
      <c r="L531" s="211"/>
    </row>
    <row r="532" spans="4:12">
      <c r="D532" s="211"/>
      <c r="E532" s="211"/>
      <c r="F532" s="212"/>
      <c r="G532" s="212"/>
      <c r="L532" s="211"/>
    </row>
    <row r="533" spans="4:12">
      <c r="D533" s="211"/>
      <c r="E533" s="211"/>
      <c r="F533" s="212"/>
      <c r="G533" s="212"/>
      <c r="L533" s="211"/>
    </row>
    <row r="534" spans="4:12">
      <c r="D534" s="211"/>
      <c r="E534" s="211"/>
      <c r="F534" s="212"/>
      <c r="G534" s="212"/>
      <c r="L534" s="211"/>
    </row>
    <row r="535" spans="4:12">
      <c r="D535" s="211"/>
      <c r="E535" s="211"/>
      <c r="F535" s="212"/>
      <c r="G535" s="212"/>
      <c r="L535" s="211"/>
    </row>
    <row r="536" spans="4:12">
      <c r="D536" s="211"/>
      <c r="E536" s="211"/>
      <c r="F536" s="212"/>
      <c r="G536" s="212"/>
      <c r="L536" s="211"/>
    </row>
    <row r="537" spans="4:12">
      <c r="D537" s="211"/>
      <c r="E537" s="211"/>
      <c r="F537" s="212"/>
      <c r="G537" s="212"/>
      <c r="L537" s="211"/>
    </row>
    <row r="538" spans="4:12">
      <c r="D538" s="211"/>
      <c r="E538" s="211"/>
      <c r="F538" s="212"/>
      <c r="G538" s="212"/>
      <c r="L538" s="211"/>
    </row>
    <row r="539" spans="4:12">
      <c r="D539" s="211"/>
      <c r="E539" s="211"/>
      <c r="F539" s="212"/>
      <c r="G539" s="212"/>
      <c r="L539" s="211"/>
    </row>
    <row r="540" spans="4:12">
      <c r="D540" s="211"/>
      <c r="E540" s="211"/>
      <c r="F540" s="212"/>
      <c r="G540" s="212"/>
      <c r="L540" s="211"/>
    </row>
    <row r="541" spans="4:12">
      <c r="D541" s="211"/>
      <c r="E541" s="211"/>
      <c r="F541" s="212"/>
      <c r="G541" s="212"/>
      <c r="L541" s="211"/>
    </row>
    <row r="542" spans="4:12">
      <c r="D542" s="211"/>
      <c r="E542" s="211"/>
      <c r="F542" s="212"/>
      <c r="G542" s="212"/>
      <c r="L542" s="211"/>
    </row>
    <row r="543" spans="4:12">
      <c r="D543" s="211"/>
      <c r="E543" s="211"/>
      <c r="F543" s="212"/>
      <c r="G543" s="212"/>
      <c r="L543" s="211"/>
    </row>
    <row r="544" spans="4:12">
      <c r="D544" s="211"/>
      <c r="E544" s="211"/>
      <c r="F544" s="212"/>
      <c r="G544" s="212"/>
      <c r="L544" s="211"/>
    </row>
    <row r="545" spans="4:12">
      <c r="D545" s="211"/>
      <c r="E545" s="211"/>
      <c r="F545" s="212"/>
      <c r="G545" s="212"/>
      <c r="L545" s="211"/>
    </row>
    <row r="546" spans="4:12">
      <c r="D546" s="211"/>
      <c r="E546" s="211"/>
      <c r="F546" s="212"/>
      <c r="G546" s="212"/>
      <c r="L546" s="211"/>
    </row>
    <row r="547" spans="4:12">
      <c r="D547" s="211"/>
      <c r="E547" s="211"/>
      <c r="F547" s="212"/>
      <c r="G547" s="212"/>
      <c r="L547" s="211"/>
    </row>
    <row r="548" spans="4:12">
      <c r="D548" s="211"/>
      <c r="E548" s="211"/>
      <c r="F548" s="212"/>
      <c r="G548" s="212"/>
      <c r="L548" s="211"/>
    </row>
    <row r="549" spans="4:12">
      <c r="D549" s="211"/>
      <c r="E549" s="211"/>
      <c r="F549" s="212"/>
      <c r="G549" s="212"/>
      <c r="L549" s="211"/>
    </row>
    <row r="550" spans="4:12">
      <c r="D550" s="211"/>
      <c r="E550" s="211"/>
      <c r="F550" s="212"/>
      <c r="G550" s="212"/>
      <c r="L550" s="211"/>
    </row>
    <row r="551" spans="4:12">
      <c r="D551" s="211"/>
      <c r="E551" s="211"/>
      <c r="F551" s="212"/>
      <c r="G551" s="212"/>
      <c r="L551" s="211"/>
    </row>
    <row r="552" spans="4:12">
      <c r="D552" s="211"/>
      <c r="E552" s="211"/>
      <c r="F552" s="212"/>
      <c r="G552" s="212"/>
      <c r="L552" s="211"/>
    </row>
    <row r="553" spans="4:12">
      <c r="D553" s="211"/>
      <c r="E553" s="211"/>
      <c r="F553" s="212"/>
      <c r="G553" s="212"/>
      <c r="L553" s="211"/>
    </row>
    <row r="554" spans="4:12">
      <c r="D554" s="211"/>
      <c r="E554" s="211"/>
      <c r="F554" s="212"/>
      <c r="G554" s="212"/>
      <c r="L554" s="211"/>
    </row>
    <row r="555" spans="4:12">
      <c r="D555" s="211"/>
      <c r="E555" s="211"/>
      <c r="F555" s="212"/>
      <c r="G555" s="212"/>
      <c r="L555" s="211"/>
    </row>
    <row r="556" spans="4:12">
      <c r="D556" s="211"/>
      <c r="E556" s="211"/>
      <c r="F556" s="212"/>
      <c r="G556" s="212"/>
      <c r="L556" s="211"/>
    </row>
    <row r="557" spans="4:12">
      <c r="D557" s="211"/>
      <c r="E557" s="211"/>
      <c r="F557" s="212"/>
      <c r="G557" s="212"/>
      <c r="L557" s="211"/>
    </row>
    <row r="558" spans="4:12">
      <c r="D558" s="211"/>
      <c r="E558" s="211"/>
      <c r="F558" s="212"/>
      <c r="G558" s="212"/>
      <c r="L558" s="211"/>
    </row>
    <row r="559" spans="4:12">
      <c r="D559" s="211"/>
      <c r="E559" s="211"/>
      <c r="F559" s="212"/>
      <c r="G559" s="212"/>
      <c r="L559" s="211"/>
    </row>
  </sheetData>
  <mergeCells count="8">
    <mergeCell ref="O320:S320"/>
    <mergeCell ref="O329:P329"/>
    <mergeCell ref="A6:A7"/>
    <mergeCell ref="B6:B7"/>
    <mergeCell ref="C6:C7"/>
    <mergeCell ref="D6:G6"/>
    <mergeCell ref="R317:S317"/>
    <mergeCell ref="I6:K6"/>
  </mergeCells>
  <phoneticPr fontId="4" type="noConversion"/>
  <conditionalFormatting sqref="L6:L7 D6 D7:G7">
    <cfRule type="cellIs" dxfId="2" priority="1" stopIfTrue="1" operator="equal">
      <formula>0</formula>
    </cfRule>
  </conditionalFormatting>
  <printOptions horizontalCentered="1"/>
  <pageMargins left="0" right="0" top="0.31496062992125984" bottom="0.98425196850393704" header="0.15748031496062992" footer="0.51181102362204722"/>
  <pageSetup paperSize="9" fitToHeight="20" orientation="portrait" horizontalDpi="4294967295" r:id="rId1"/>
  <headerFooter alignWithMargins="0">
    <oddFooter>&amp;L&amp;"Arial,Bold"&amp;11شركة دريم لاند
مهندس / امنية حسن
مدير المشروع
مهندس سليمان امام&amp;C&amp;"Arial,Bold"&amp;12&amp;P Of &amp;N&amp;R&amp;"Arial,Bold"&amp;11شركة درة
المكتب الفني
مهندس / وائل اسماعيل
مدير المشروع
مهندس/ عوض محمد</oddFooter>
  </headerFooter>
  <rowBreaks count="10" manualBreakCount="10">
    <brk id="31" max="12" man="1"/>
    <brk id="53" max="12" man="1"/>
    <brk id="78" max="11" man="1"/>
    <brk id="101" max="12" man="1"/>
    <brk id="126" max="16383" man="1"/>
    <brk id="154" max="12" man="1"/>
    <brk id="180" max="11" man="1"/>
    <brk id="200" max="16383" man="1"/>
    <brk id="246" max="12" man="1"/>
    <brk id="286" max="12" man="1"/>
  </rowBreaks>
  <drawing r:id="rId2"/>
  <legacyDrawing r:id="rId3"/>
  <oleObjects>
    <mc:AlternateContent xmlns:mc="http://schemas.openxmlformats.org/markup-compatibility/2006">
      <mc:Choice Requires="x14">
        <oleObject progId="StaticMetafile" shapeId="9217" r:id="rId4">
          <objectPr defaultSize="0" autoPict="0" r:id="rId5">
            <anchor moveWithCells="1" sizeWithCells="1">
              <from>
                <xdr:col>8</xdr:col>
                <xdr:colOff>600075</xdr:colOff>
                <xdr:row>0</xdr:row>
                <xdr:rowOff>28575</xdr:rowOff>
              </from>
              <to>
                <xdr:col>11</xdr:col>
                <xdr:colOff>0</xdr:colOff>
                <xdr:row>4</xdr:row>
                <xdr:rowOff>28575</xdr:rowOff>
              </to>
            </anchor>
          </objectPr>
        </oleObject>
      </mc:Choice>
      <mc:Fallback>
        <oleObject progId="StaticMetafile" shapeId="9217"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52"/>
  </sheetPr>
  <dimension ref="A1:S566"/>
  <sheetViews>
    <sheetView rightToLeft="1" topLeftCell="D1" zoomScale="55" zoomScaleNormal="55" zoomScaleSheetLayoutView="85" workbookViewId="0">
      <pane ySplit="9" topLeftCell="A316" activePane="bottomLeft" state="frozen"/>
      <selection activeCell="D1" sqref="D1"/>
      <selection pane="bottomLeft" activeCell="T343" sqref="N326:T343"/>
    </sheetView>
  </sheetViews>
  <sheetFormatPr defaultRowHeight="12.75"/>
  <cols>
    <col min="1" max="1" width="4.85546875" customWidth="1"/>
    <col min="2" max="2" width="0.42578125" hidden="1" customWidth="1"/>
    <col min="3" max="3" width="55.7109375" customWidth="1"/>
    <col min="4" max="4" width="8.28515625" style="76" customWidth="1"/>
    <col min="5" max="5" width="11.140625" style="211" customWidth="1"/>
    <col min="6" max="6" width="10.140625" style="213" customWidth="1"/>
    <col min="7" max="7" width="11.7109375" style="213" customWidth="1"/>
    <col min="8" max="8" width="2" style="76" customWidth="1"/>
    <col min="9" max="11" width="10" style="76" customWidth="1"/>
    <col min="12" max="12" width="7.5703125" style="76" customWidth="1"/>
    <col min="13" max="13" width="15.42578125" style="76" bestFit="1" customWidth="1"/>
    <col min="16" max="16" width="19.85546875" bestFit="1" customWidth="1"/>
    <col min="17" max="17" width="13.85546875" bestFit="1" customWidth="1"/>
    <col min="18" max="18" width="12.7109375" customWidth="1"/>
    <col min="19" max="19" width="13.85546875" bestFit="1" customWidth="1"/>
  </cols>
  <sheetData>
    <row r="1" spans="1:18" ht="4.5" customHeight="1"/>
    <row r="2" spans="1:18" s="25" customFormat="1" ht="12.75" customHeight="1">
      <c r="A2" s="20" t="s">
        <v>661</v>
      </c>
      <c r="B2" s="21"/>
      <c r="C2" s="21" t="s">
        <v>662</v>
      </c>
      <c r="D2" s="214"/>
      <c r="E2" s="215"/>
      <c r="F2" s="216"/>
      <c r="G2" s="216"/>
      <c r="H2" s="216"/>
      <c r="I2" s="215"/>
      <c r="J2" s="214"/>
      <c r="K2" s="215"/>
      <c r="L2" s="215"/>
      <c r="M2" s="216"/>
    </row>
    <row r="3" spans="1:18" s="25" customFormat="1" ht="13.5" customHeight="1">
      <c r="A3" s="20" t="s">
        <v>663</v>
      </c>
      <c r="B3" s="26"/>
      <c r="C3" s="26" t="str">
        <f>'E1'!C3</f>
        <v>(10 ) جاري</v>
      </c>
      <c r="D3" s="214"/>
      <c r="E3" s="215"/>
      <c r="F3" s="216"/>
      <c r="G3" s="216"/>
      <c r="H3" s="216"/>
      <c r="I3" s="215"/>
      <c r="J3" s="214"/>
      <c r="K3" s="215"/>
      <c r="L3" s="215"/>
      <c r="M3" s="216"/>
    </row>
    <row r="4" spans="1:18" s="25" customFormat="1" ht="14.25" customHeight="1">
      <c r="A4" s="20" t="s">
        <v>664</v>
      </c>
      <c r="B4" s="27"/>
      <c r="C4" s="27">
        <f>'E1'!C4</f>
        <v>39973</v>
      </c>
      <c r="D4" s="216"/>
      <c r="E4" s="215"/>
      <c r="F4" s="216"/>
      <c r="G4" s="216"/>
      <c r="H4" s="216"/>
      <c r="I4" s="215"/>
      <c r="J4" s="216"/>
      <c r="K4" s="215"/>
      <c r="L4" s="215"/>
      <c r="M4" s="216"/>
    </row>
    <row r="5" spans="1:18">
      <c r="A5" s="20" t="s">
        <v>665</v>
      </c>
      <c r="B5" s="27"/>
      <c r="C5" s="27" t="s">
        <v>617</v>
      </c>
      <c r="E5" s="76"/>
      <c r="F5" s="76"/>
      <c r="G5" s="76"/>
      <c r="R5" s="28"/>
    </row>
    <row r="6" spans="1:18" ht="16.5" customHeight="1" thickBot="1">
      <c r="A6" s="20"/>
      <c r="B6" s="27"/>
      <c r="C6" s="27"/>
      <c r="E6" s="76"/>
      <c r="F6" s="76"/>
      <c r="G6" s="76"/>
      <c r="R6" s="28"/>
    </row>
    <row r="7" spans="1:18" ht="25.5" customHeight="1" thickTop="1" thickBot="1">
      <c r="A7" s="854" t="s">
        <v>247</v>
      </c>
      <c r="B7" s="854" t="s">
        <v>742</v>
      </c>
      <c r="C7" s="854" t="s">
        <v>248</v>
      </c>
      <c r="D7" s="852" t="s">
        <v>667</v>
      </c>
      <c r="E7" s="853"/>
      <c r="F7" s="853"/>
      <c r="G7" s="856"/>
      <c r="H7" s="217"/>
      <c r="I7" s="852" t="s">
        <v>668</v>
      </c>
      <c r="J7" s="853"/>
      <c r="K7" s="853"/>
      <c r="L7" s="853"/>
      <c r="M7" s="856"/>
    </row>
    <row r="8" spans="1:18" ht="25.5" customHeight="1" thickTop="1" thickBot="1">
      <c r="A8" s="855"/>
      <c r="B8" s="855"/>
      <c r="C8" s="855"/>
      <c r="D8" s="31" t="s">
        <v>245</v>
      </c>
      <c r="E8" s="31" t="s">
        <v>246</v>
      </c>
      <c r="F8" s="31" t="s">
        <v>249</v>
      </c>
      <c r="G8" s="63" t="s">
        <v>244</v>
      </c>
      <c r="H8" s="217"/>
      <c r="I8" s="30" t="s">
        <v>669</v>
      </c>
      <c r="J8" s="30" t="s">
        <v>670</v>
      </c>
      <c r="K8" s="30" t="s">
        <v>671</v>
      </c>
      <c r="L8" s="30" t="s">
        <v>296</v>
      </c>
      <c r="M8" s="30" t="s">
        <v>672</v>
      </c>
    </row>
    <row r="9" spans="1:18" ht="21" customHeight="1" thickBot="1">
      <c r="A9" s="8" t="s">
        <v>612</v>
      </c>
      <c r="B9" s="29"/>
      <c r="C9" s="29"/>
      <c r="D9" s="179"/>
      <c r="E9" s="179"/>
      <c r="F9" s="179"/>
      <c r="G9" s="179"/>
      <c r="H9" s="243"/>
      <c r="I9" s="179"/>
      <c r="J9" s="179"/>
      <c r="K9" s="179"/>
      <c r="L9" s="179"/>
      <c r="M9" s="179"/>
    </row>
    <row r="10" spans="1:18" s="224" customFormat="1" ht="21.95" customHeight="1" thickTop="1">
      <c r="A10" s="519"/>
      <c r="B10" s="520"/>
      <c r="C10" s="521" t="s">
        <v>204</v>
      </c>
      <c r="D10" s="530"/>
      <c r="E10" s="530"/>
      <c r="F10" s="531"/>
      <c r="G10" s="532"/>
      <c r="H10" s="481"/>
      <c r="I10" s="572"/>
      <c r="J10" s="531"/>
      <c r="K10" s="531"/>
      <c r="L10" s="632"/>
      <c r="M10" s="532"/>
    </row>
    <row r="11" spans="1:18" s="224" customFormat="1" ht="51">
      <c r="A11" s="475">
        <v>1</v>
      </c>
      <c r="B11" s="476">
        <v>302</v>
      </c>
      <c r="C11" s="496" t="s">
        <v>423</v>
      </c>
      <c r="D11" s="478" t="s">
        <v>139</v>
      </c>
      <c r="E11" s="478">
        <v>500</v>
      </c>
      <c r="F11" s="479">
        <v>23</v>
      </c>
      <c r="G11" s="480">
        <f>F11*E11</f>
        <v>11500</v>
      </c>
      <c r="H11" s="481"/>
      <c r="I11" s="518">
        <v>350</v>
      </c>
      <c r="J11" s="479">
        <f>K11-I11</f>
        <v>0</v>
      </c>
      <c r="K11" s="479">
        <v>350</v>
      </c>
      <c r="L11" s="525">
        <v>1</v>
      </c>
      <c r="M11" s="480">
        <f>L11*K11*F11</f>
        <v>8050</v>
      </c>
    </row>
    <row r="12" spans="1:18" s="224" customFormat="1" ht="38.25">
      <c r="A12" s="475">
        <v>2</v>
      </c>
      <c r="B12" s="476">
        <v>301</v>
      </c>
      <c r="C12" s="496" t="s">
        <v>142</v>
      </c>
      <c r="D12" s="478" t="s">
        <v>139</v>
      </c>
      <c r="E12" s="478">
        <v>1000</v>
      </c>
      <c r="F12" s="479">
        <v>20.7</v>
      </c>
      <c r="G12" s="480">
        <f>F12*E12</f>
        <v>20700</v>
      </c>
      <c r="H12" s="481"/>
      <c r="I12" s="518">
        <v>375</v>
      </c>
      <c r="J12" s="479">
        <f>K12-I12</f>
        <v>0</v>
      </c>
      <c r="K12" s="479">
        <v>375</v>
      </c>
      <c r="L12" s="525">
        <v>1</v>
      </c>
      <c r="M12" s="480">
        <f>L12*K12*F12</f>
        <v>7762.5</v>
      </c>
    </row>
    <row r="13" spans="1:18" s="224" customFormat="1" ht="39" thickBot="1">
      <c r="A13" s="497">
        <v>3</v>
      </c>
      <c r="B13" s="498">
        <v>301</v>
      </c>
      <c r="C13" s="499" t="s">
        <v>143</v>
      </c>
      <c r="D13" s="500" t="s">
        <v>140</v>
      </c>
      <c r="E13" s="500" t="s">
        <v>141</v>
      </c>
      <c r="F13" s="501">
        <v>9.1999999999999993</v>
      </c>
      <c r="G13" s="502"/>
      <c r="H13" s="481"/>
      <c r="I13" s="547"/>
      <c r="J13" s="501">
        <f>K13-I13</f>
        <v>0</v>
      </c>
      <c r="K13" s="501"/>
      <c r="L13" s="529"/>
      <c r="M13" s="502">
        <f>F13*K13</f>
        <v>0</v>
      </c>
    </row>
    <row r="14" spans="1:18" s="14" customFormat="1" ht="24.95" customHeight="1" thickTop="1" thickBot="1">
      <c r="A14" s="19"/>
      <c r="B14" s="65"/>
      <c r="C14" s="16" t="s">
        <v>144</v>
      </c>
      <c r="D14" s="218"/>
      <c r="E14" s="84"/>
      <c r="F14" s="85"/>
      <c r="G14" s="86">
        <f>SUM(G11:G13)</f>
        <v>32200</v>
      </c>
      <c r="H14" s="87"/>
      <c r="I14" s="573"/>
      <c r="J14" s="84"/>
      <c r="K14" s="85"/>
      <c r="L14" s="85"/>
      <c r="M14" s="226">
        <f>SUM(M11:M13)</f>
        <v>15812.5</v>
      </c>
    </row>
    <row r="15" spans="1:18" s="224" customFormat="1" ht="21.95" customHeight="1" thickTop="1">
      <c r="A15" s="519"/>
      <c r="B15" s="520"/>
      <c r="C15" s="521" t="s">
        <v>205</v>
      </c>
      <c r="D15" s="452"/>
      <c r="E15" s="452"/>
      <c r="F15" s="522"/>
      <c r="G15" s="523"/>
      <c r="H15" s="481"/>
      <c r="I15" s="563"/>
      <c r="J15" s="452"/>
      <c r="K15" s="522"/>
      <c r="L15" s="543"/>
      <c r="M15" s="523"/>
    </row>
    <row r="16" spans="1:18" s="224" customFormat="1" ht="51">
      <c r="A16" s="475">
        <v>4</v>
      </c>
      <c r="B16" s="476">
        <v>401</v>
      </c>
      <c r="C16" s="496" t="s">
        <v>145</v>
      </c>
      <c r="D16" s="478" t="s">
        <v>139</v>
      </c>
      <c r="E16" s="478">
        <v>15</v>
      </c>
      <c r="F16" s="479">
        <v>264.5</v>
      </c>
      <c r="G16" s="480">
        <f>F16*E16</f>
        <v>3967.5</v>
      </c>
      <c r="H16" s="481"/>
      <c r="I16" s="518">
        <v>43.64</v>
      </c>
      <c r="J16" s="479">
        <f>K16-I16</f>
        <v>0</v>
      </c>
      <c r="K16" s="479">
        <v>43.64</v>
      </c>
      <c r="L16" s="525">
        <v>1</v>
      </c>
      <c r="M16" s="526">
        <f>F16*K16*L16</f>
        <v>11542.78</v>
      </c>
      <c r="N16" s="797"/>
    </row>
    <row r="17" spans="1:13" s="224" customFormat="1" ht="21.95" customHeight="1">
      <c r="A17" s="475"/>
      <c r="B17" s="476"/>
      <c r="C17" s="508" t="s">
        <v>206</v>
      </c>
      <c r="D17" s="478"/>
      <c r="E17" s="478"/>
      <c r="F17" s="479"/>
      <c r="G17" s="480"/>
      <c r="H17" s="481"/>
      <c r="I17" s="570"/>
      <c r="J17" s="798"/>
      <c r="K17" s="527"/>
      <c r="L17" s="799"/>
      <c r="M17" s="528"/>
    </row>
    <row r="18" spans="1:13" s="224" customFormat="1" ht="65.25" customHeight="1">
      <c r="A18" s="475">
        <v>5</v>
      </c>
      <c r="B18" s="476">
        <v>402</v>
      </c>
      <c r="C18" s="496" t="s">
        <v>424</v>
      </c>
      <c r="D18" s="478" t="s">
        <v>139</v>
      </c>
      <c r="E18" s="478">
        <v>100</v>
      </c>
      <c r="F18" s="479">
        <v>1495</v>
      </c>
      <c r="G18" s="480">
        <f>F18*E18</f>
        <v>149500</v>
      </c>
      <c r="H18" s="481"/>
      <c r="I18" s="518">
        <v>43.64</v>
      </c>
      <c r="J18" s="479">
        <f>K18-I18</f>
        <v>0</v>
      </c>
      <c r="K18" s="479">
        <v>43.64</v>
      </c>
      <c r="L18" s="525">
        <v>1</v>
      </c>
      <c r="M18" s="480">
        <f>F18*K18</f>
        <v>65241.8</v>
      </c>
    </row>
    <row r="19" spans="1:13" s="224" customFormat="1" ht="51.75" thickBot="1">
      <c r="A19" s="497" t="s">
        <v>700</v>
      </c>
      <c r="B19" s="498">
        <v>402</v>
      </c>
      <c r="C19" s="499" t="s">
        <v>425</v>
      </c>
      <c r="D19" s="500" t="s">
        <v>139</v>
      </c>
      <c r="E19" s="500">
        <v>40</v>
      </c>
      <c r="F19" s="501">
        <v>690</v>
      </c>
      <c r="G19" s="502">
        <f>F19*E19</f>
        <v>27600</v>
      </c>
      <c r="H19" s="481"/>
      <c r="I19" s="800"/>
      <c r="J19" s="801">
        <f>K19-I19</f>
        <v>0</v>
      </c>
      <c r="K19" s="801"/>
      <c r="L19" s="802"/>
      <c r="M19" s="803">
        <f>F19*K19</f>
        <v>0</v>
      </c>
    </row>
    <row r="20" spans="1:13" s="14" customFormat="1" ht="24.95" customHeight="1" thickTop="1" thickBot="1">
      <c r="A20" s="19"/>
      <c r="B20" s="65"/>
      <c r="C20" s="16" t="s">
        <v>207</v>
      </c>
      <c r="D20" s="218"/>
      <c r="E20" s="84"/>
      <c r="F20" s="85"/>
      <c r="G20" s="86">
        <f>SUM(G16:G19)</f>
        <v>181067.5</v>
      </c>
      <c r="H20" s="87"/>
      <c r="I20" s="573"/>
      <c r="J20" s="84"/>
      <c r="K20" s="85"/>
      <c r="L20" s="85"/>
      <c r="M20" s="226">
        <f>SUM(M16:M19)</f>
        <v>76784.58</v>
      </c>
    </row>
    <row r="21" spans="1:13" s="224" customFormat="1" ht="21.95" customHeight="1" thickTop="1">
      <c r="A21" s="519"/>
      <c r="B21" s="520"/>
      <c r="C21" s="534" t="s">
        <v>303</v>
      </c>
      <c r="D21" s="452"/>
      <c r="E21" s="452"/>
      <c r="F21" s="522"/>
      <c r="G21" s="523"/>
      <c r="H21" s="481"/>
      <c r="I21" s="563"/>
      <c r="J21" s="452"/>
      <c r="K21" s="522"/>
      <c r="L21" s="543"/>
      <c r="M21" s="523"/>
    </row>
    <row r="22" spans="1:13" s="224" customFormat="1" ht="51">
      <c r="A22" s="475" t="s">
        <v>250</v>
      </c>
      <c r="B22" s="476"/>
      <c r="C22" s="477" t="s">
        <v>426</v>
      </c>
      <c r="D22" s="478"/>
      <c r="E22" s="478"/>
      <c r="F22" s="479"/>
      <c r="G22" s="480"/>
      <c r="H22" s="481"/>
      <c r="I22" s="518"/>
      <c r="J22" s="478"/>
      <c r="K22" s="479"/>
      <c r="L22" s="526"/>
      <c r="M22" s="480"/>
    </row>
    <row r="23" spans="1:13" s="224" customFormat="1" ht="21.75" customHeight="1">
      <c r="A23" s="475">
        <v>6</v>
      </c>
      <c r="B23" s="476">
        <v>701</v>
      </c>
      <c r="C23" s="790" t="s">
        <v>209</v>
      </c>
      <c r="D23" s="478" t="s">
        <v>139</v>
      </c>
      <c r="E23" s="478">
        <v>390</v>
      </c>
      <c r="F23" s="479">
        <v>310.5</v>
      </c>
      <c r="G23" s="480">
        <f>F23*E23</f>
        <v>121095</v>
      </c>
      <c r="H23" s="481"/>
      <c r="I23" s="518">
        <v>688.83</v>
      </c>
      <c r="J23" s="479">
        <f>K23-I23</f>
        <v>0</v>
      </c>
      <c r="K23" s="479">
        <v>688.83</v>
      </c>
      <c r="L23" s="526"/>
      <c r="M23" s="791">
        <f>F23*K23</f>
        <v>213881.71500000003</v>
      </c>
    </row>
    <row r="24" spans="1:13" s="224" customFormat="1" ht="23.25" customHeight="1">
      <c r="A24" s="475">
        <v>7</v>
      </c>
      <c r="B24" s="476">
        <v>702</v>
      </c>
      <c r="C24" s="790" t="s">
        <v>210</v>
      </c>
      <c r="D24" s="478" t="s">
        <v>140</v>
      </c>
      <c r="E24" s="478">
        <v>2500</v>
      </c>
      <c r="F24" s="479">
        <v>40.25</v>
      </c>
      <c r="G24" s="480">
        <f>F24*E24</f>
        <v>100625</v>
      </c>
      <c r="H24" s="481"/>
      <c r="I24" s="518">
        <v>2708.12</v>
      </c>
      <c r="J24" s="479">
        <f>K24-I24</f>
        <v>0</v>
      </c>
      <c r="K24" s="479">
        <v>2708.12</v>
      </c>
      <c r="L24" s="526"/>
      <c r="M24" s="791">
        <f>F24*K24</f>
        <v>109001.83</v>
      </c>
    </row>
    <row r="25" spans="1:13" s="224" customFormat="1" ht="51">
      <c r="A25" s="475"/>
      <c r="B25" s="476"/>
      <c r="C25" s="477" t="s">
        <v>761</v>
      </c>
      <c r="D25" s="478"/>
      <c r="E25" s="478"/>
      <c r="F25" s="479"/>
      <c r="G25" s="480"/>
      <c r="H25" s="481"/>
      <c r="I25" s="518"/>
      <c r="J25" s="478"/>
      <c r="K25" s="479"/>
      <c r="L25" s="526"/>
      <c r="M25" s="480"/>
    </row>
    <row r="26" spans="1:13" s="224" customFormat="1" ht="24.75" customHeight="1">
      <c r="A26" s="475">
        <v>8</v>
      </c>
      <c r="B26" s="476">
        <v>701</v>
      </c>
      <c r="C26" s="790" t="s">
        <v>209</v>
      </c>
      <c r="D26" s="478" t="s">
        <v>139</v>
      </c>
      <c r="E26" s="478">
        <v>160</v>
      </c>
      <c r="F26" s="479">
        <v>310.5</v>
      </c>
      <c r="G26" s="480">
        <f>F26*E26</f>
        <v>49680</v>
      </c>
      <c r="H26" s="481"/>
      <c r="I26" s="518">
        <v>186.43</v>
      </c>
      <c r="J26" s="479">
        <f>K26-I26</f>
        <v>0</v>
      </c>
      <c r="K26" s="479">
        <v>186.43</v>
      </c>
      <c r="L26" s="526"/>
      <c r="M26" s="791">
        <f>F26*K26</f>
        <v>57886.514999999999</v>
      </c>
    </row>
    <row r="27" spans="1:13" s="224" customFormat="1" ht="26.25" customHeight="1" thickBot="1">
      <c r="A27" s="497">
        <v>9</v>
      </c>
      <c r="B27" s="498">
        <v>702</v>
      </c>
      <c r="C27" s="792" t="s">
        <v>210</v>
      </c>
      <c r="D27" s="500" t="s">
        <v>140</v>
      </c>
      <c r="E27" s="500">
        <v>1165</v>
      </c>
      <c r="F27" s="501">
        <v>40.25</v>
      </c>
      <c r="G27" s="502">
        <f>F27*E27</f>
        <v>46891.25</v>
      </c>
      <c r="H27" s="481"/>
      <c r="I27" s="547">
        <v>1347.59</v>
      </c>
      <c r="J27" s="501">
        <f>K27-I27</f>
        <v>0</v>
      </c>
      <c r="K27" s="501">
        <v>1347.59</v>
      </c>
      <c r="L27" s="529"/>
      <c r="M27" s="793">
        <f>F27*K27</f>
        <v>54240.497499999998</v>
      </c>
    </row>
    <row r="28" spans="1:13" s="14" customFormat="1" ht="31.5" customHeight="1" thickTop="1" thickBot="1">
      <c r="A28" s="19"/>
      <c r="B28" s="65"/>
      <c r="C28" s="95" t="s">
        <v>174</v>
      </c>
      <c r="D28" s="218"/>
      <c r="E28" s="84"/>
      <c r="F28" s="85"/>
      <c r="G28" s="86">
        <f>SUM(G23:G27)</f>
        <v>318291.25</v>
      </c>
      <c r="H28" s="87"/>
      <c r="I28" s="573"/>
      <c r="J28" s="84"/>
      <c r="K28" s="85"/>
      <c r="L28" s="85"/>
      <c r="M28" s="356">
        <f>SUM(M23:M27)</f>
        <v>435010.55750000005</v>
      </c>
    </row>
    <row r="29" spans="1:13" s="224" customFormat="1" ht="21.95" customHeight="1" thickTop="1">
      <c r="A29" s="519"/>
      <c r="B29" s="520"/>
      <c r="C29" s="534" t="s">
        <v>304</v>
      </c>
      <c r="D29" s="452"/>
      <c r="E29" s="452"/>
      <c r="F29" s="522"/>
      <c r="G29" s="523"/>
      <c r="H29" s="481"/>
      <c r="I29" s="563"/>
      <c r="J29" s="452"/>
      <c r="K29" s="522"/>
      <c r="L29" s="543"/>
      <c r="M29" s="523"/>
    </row>
    <row r="30" spans="1:13" s="224" customFormat="1" ht="51">
      <c r="A30" s="475">
        <v>10</v>
      </c>
      <c r="B30" s="476">
        <v>605</v>
      </c>
      <c r="C30" s="496" t="s">
        <v>752</v>
      </c>
      <c r="D30" s="478" t="s">
        <v>140</v>
      </c>
      <c r="E30" s="478">
        <v>745</v>
      </c>
      <c r="F30" s="479">
        <v>26.45</v>
      </c>
      <c r="G30" s="480">
        <f>F30*E30</f>
        <v>19705.25</v>
      </c>
      <c r="H30" s="481"/>
      <c r="I30" s="518">
        <v>456.16</v>
      </c>
      <c r="J30" s="479">
        <f>K30-I30</f>
        <v>0</v>
      </c>
      <c r="K30" s="479">
        <v>456.16</v>
      </c>
      <c r="L30" s="525">
        <v>1</v>
      </c>
      <c r="M30" s="480">
        <f>F30*K30*L30</f>
        <v>12065.432000000001</v>
      </c>
    </row>
    <row r="31" spans="1:13" s="224" customFormat="1" ht="51.75" thickBot="1">
      <c r="A31" s="497">
        <v>11</v>
      </c>
      <c r="B31" s="498">
        <v>603</v>
      </c>
      <c r="C31" s="499" t="s">
        <v>316</v>
      </c>
      <c r="D31" s="500" t="s">
        <v>140</v>
      </c>
      <c r="E31" s="500">
        <v>760</v>
      </c>
      <c r="F31" s="501">
        <v>28.75</v>
      </c>
      <c r="G31" s="502">
        <f>F31*E31</f>
        <v>21850</v>
      </c>
      <c r="H31" s="481"/>
      <c r="I31" s="588">
        <v>410.54</v>
      </c>
      <c r="J31" s="501">
        <f>K31-I31</f>
        <v>45.620000000000005</v>
      </c>
      <c r="K31" s="479">
        <v>456.16</v>
      </c>
      <c r="L31" s="556">
        <v>1</v>
      </c>
      <c r="M31" s="502">
        <f>F31*K31*L31</f>
        <v>13114.6</v>
      </c>
    </row>
    <row r="32" spans="1:13" s="14" customFormat="1" ht="24.95" customHeight="1" thickTop="1" thickBot="1">
      <c r="A32" s="19"/>
      <c r="B32" s="65"/>
      <c r="C32" s="16" t="s">
        <v>221</v>
      </c>
      <c r="D32" s="218"/>
      <c r="E32" s="84"/>
      <c r="F32" s="85"/>
      <c r="G32" s="219">
        <f>SUM(G30:G31)</f>
        <v>41555.25</v>
      </c>
      <c r="H32" s="87"/>
      <c r="I32" s="485"/>
      <c r="J32" s="84"/>
      <c r="K32" s="149"/>
      <c r="L32" s="485"/>
      <c r="M32" s="231">
        <f>SUM(M30:M31)</f>
        <v>25180.031999999999</v>
      </c>
    </row>
    <row r="33" spans="1:16" s="224" customFormat="1" ht="21.95" customHeight="1" thickTop="1">
      <c r="A33" s="519"/>
      <c r="B33" s="520"/>
      <c r="C33" s="534" t="s">
        <v>305</v>
      </c>
      <c r="D33" s="452"/>
      <c r="E33" s="452"/>
      <c r="F33" s="522"/>
      <c r="G33" s="523"/>
      <c r="H33" s="481"/>
      <c r="I33" s="563"/>
      <c r="J33" s="452"/>
      <c r="K33" s="522"/>
      <c r="L33" s="543"/>
      <c r="M33" s="523"/>
    </row>
    <row r="34" spans="1:16" s="224" customFormat="1" ht="51">
      <c r="A34" s="475">
        <v>12</v>
      </c>
      <c r="B34" s="476">
        <v>802</v>
      </c>
      <c r="C34" s="496" t="s">
        <v>317</v>
      </c>
      <c r="D34" s="478" t="s">
        <v>140</v>
      </c>
      <c r="E34" s="478">
        <v>12450</v>
      </c>
      <c r="F34" s="479">
        <v>25.3</v>
      </c>
      <c r="G34" s="480">
        <f>F34*E34</f>
        <v>314985</v>
      </c>
      <c r="H34" s="481"/>
      <c r="I34" s="518">
        <v>5625.75</v>
      </c>
      <c r="J34" s="479">
        <f>K34-I34</f>
        <v>2309.25</v>
      </c>
      <c r="K34" s="479">
        <v>7935</v>
      </c>
      <c r="L34" s="526"/>
      <c r="M34" s="480">
        <f>F34*K34</f>
        <v>200755.5</v>
      </c>
    </row>
    <row r="35" spans="1:16" s="224" customFormat="1" ht="38.25">
      <c r="A35" s="475">
        <v>13</v>
      </c>
      <c r="B35" s="476">
        <v>801</v>
      </c>
      <c r="C35" s="496" t="s">
        <v>740</v>
      </c>
      <c r="D35" s="478" t="s">
        <v>140</v>
      </c>
      <c r="E35" s="478">
        <v>5900</v>
      </c>
      <c r="F35" s="479">
        <v>16.100000000000001</v>
      </c>
      <c r="G35" s="480">
        <f>F35*E35</f>
        <v>94990.000000000015</v>
      </c>
      <c r="H35" s="481"/>
      <c r="I35" s="518">
        <v>1396.75</v>
      </c>
      <c r="J35" s="479">
        <f>K35-I35</f>
        <v>1558.25</v>
      </c>
      <c r="K35" s="479">
        <v>2955</v>
      </c>
      <c r="L35" s="526"/>
      <c r="M35" s="480">
        <f>F35*K35</f>
        <v>47575.500000000007</v>
      </c>
    </row>
    <row r="36" spans="1:16" s="224" customFormat="1" ht="51">
      <c r="A36" s="475">
        <v>14</v>
      </c>
      <c r="B36" s="476">
        <v>801</v>
      </c>
      <c r="C36" s="496" t="s">
        <v>741</v>
      </c>
      <c r="D36" s="478" t="s">
        <v>140</v>
      </c>
      <c r="E36" s="478">
        <v>4850</v>
      </c>
      <c r="F36" s="479">
        <v>16.100000000000001</v>
      </c>
      <c r="G36" s="480">
        <f>F36*E36</f>
        <v>78085</v>
      </c>
      <c r="H36" s="481"/>
      <c r="I36" s="518">
        <v>1624.01</v>
      </c>
      <c r="J36" s="479">
        <f>K36-I36</f>
        <v>87.990000000000009</v>
      </c>
      <c r="K36" s="479">
        <v>1712</v>
      </c>
      <c r="L36" s="526"/>
      <c r="M36" s="480">
        <f>F36*K36</f>
        <v>27563.200000000001</v>
      </c>
      <c r="P36" s="806">
        <f>M36+M35</f>
        <v>75138.700000000012</v>
      </c>
    </row>
    <row r="37" spans="1:16" s="224" customFormat="1" ht="51.75" thickBot="1">
      <c r="A37" s="497">
        <v>15</v>
      </c>
      <c r="B37" s="498">
        <v>802</v>
      </c>
      <c r="C37" s="499" t="s">
        <v>544</v>
      </c>
      <c r="D37" s="500" t="s">
        <v>140</v>
      </c>
      <c r="E37" s="500">
        <v>105</v>
      </c>
      <c r="F37" s="501">
        <v>161</v>
      </c>
      <c r="G37" s="502">
        <f>F37*E37</f>
        <v>16905</v>
      </c>
      <c r="H37" s="481"/>
      <c r="I37" s="547"/>
      <c r="J37" s="501">
        <f>K37-I37</f>
        <v>0</v>
      </c>
      <c r="K37" s="501"/>
      <c r="L37" s="529"/>
      <c r="M37" s="502">
        <f>F37*K37</f>
        <v>0</v>
      </c>
    </row>
    <row r="38" spans="1:16" s="14" customFormat="1" ht="27" customHeight="1" thickTop="1" thickBot="1">
      <c r="A38" s="19"/>
      <c r="B38" s="65"/>
      <c r="C38" s="16" t="s">
        <v>548</v>
      </c>
      <c r="D38" s="218"/>
      <c r="E38" s="84"/>
      <c r="F38" s="85"/>
      <c r="G38" s="219">
        <f>SUM(G34:G37)</f>
        <v>504965</v>
      </c>
      <c r="H38" s="87"/>
      <c r="I38" s="573"/>
      <c r="J38" s="84"/>
      <c r="K38" s="85"/>
      <c r="L38" s="85"/>
      <c r="M38" s="231">
        <f>SUM(M34:M37)</f>
        <v>275894.2</v>
      </c>
    </row>
    <row r="39" spans="1:16" ht="21.95" customHeight="1" thickTop="1">
      <c r="A39" s="66"/>
      <c r="B39" s="67"/>
      <c r="C39" s="96" t="s">
        <v>307</v>
      </c>
      <c r="D39" s="88"/>
      <c r="E39" s="88"/>
      <c r="F39" s="89"/>
      <c r="G39" s="90"/>
      <c r="I39" s="575"/>
      <c r="J39" s="88"/>
      <c r="K39" s="89"/>
      <c r="L39" s="462"/>
      <c r="M39" s="90"/>
    </row>
    <row r="40" spans="1:16" s="224" customFormat="1" ht="51.75" thickBot="1">
      <c r="A40" s="497">
        <v>16</v>
      </c>
      <c r="B40" s="498">
        <v>1002</v>
      </c>
      <c r="C40" s="499" t="s">
        <v>545</v>
      </c>
      <c r="D40" s="500" t="s">
        <v>140</v>
      </c>
      <c r="E40" s="500">
        <v>13950</v>
      </c>
      <c r="F40" s="501">
        <v>25.3</v>
      </c>
      <c r="G40" s="502">
        <f>F40*E40</f>
        <v>352935</v>
      </c>
      <c r="H40" s="481"/>
      <c r="I40" s="547"/>
      <c r="J40" s="501">
        <f>K40-I40</f>
        <v>0</v>
      </c>
      <c r="K40" s="501"/>
      <c r="L40" s="529"/>
      <c r="M40" s="502">
        <f>F40*K40</f>
        <v>0</v>
      </c>
    </row>
    <row r="41" spans="1:16" s="14" customFormat="1" ht="24.95" customHeight="1" thickTop="1" thickBot="1">
      <c r="A41" s="19"/>
      <c r="B41" s="65"/>
      <c r="C41" s="95" t="s">
        <v>550</v>
      </c>
      <c r="D41" s="218"/>
      <c r="E41" s="218"/>
      <c r="F41" s="85"/>
      <c r="G41" s="219">
        <f>SUM(G40)</f>
        <v>352935</v>
      </c>
      <c r="H41" s="87"/>
      <c r="I41" s="573"/>
      <c r="J41" s="218"/>
      <c r="K41" s="85"/>
      <c r="L41" s="85"/>
      <c r="M41" s="231">
        <f>SUM(M40)</f>
        <v>0</v>
      </c>
    </row>
    <row r="42" spans="1:16" ht="21.95" customHeight="1" thickTop="1">
      <c r="A42" s="66"/>
      <c r="B42" s="67"/>
      <c r="C42" s="96" t="s">
        <v>306</v>
      </c>
      <c r="D42" s="88"/>
      <c r="E42" s="88"/>
      <c r="F42" s="89"/>
      <c r="G42" s="90"/>
      <c r="I42" s="575"/>
      <c r="J42" s="88"/>
      <c r="K42" s="89"/>
      <c r="L42" s="462"/>
      <c r="M42" s="90"/>
    </row>
    <row r="43" spans="1:16" s="224" customFormat="1" ht="51">
      <c r="A43" s="475">
        <v>17</v>
      </c>
      <c r="B43" s="476">
        <v>901</v>
      </c>
      <c r="C43" s="496" t="s">
        <v>546</v>
      </c>
      <c r="D43" s="478" t="s">
        <v>140</v>
      </c>
      <c r="E43" s="478">
        <v>660</v>
      </c>
      <c r="F43" s="479">
        <v>132.25</v>
      </c>
      <c r="G43" s="480">
        <f t="shared" ref="G43:G48" si="0">F43*E43</f>
        <v>87285</v>
      </c>
      <c r="H43" s="481"/>
      <c r="I43" s="518"/>
      <c r="J43" s="479">
        <f t="shared" ref="J43:J48" si="1">K43-I43</f>
        <v>0</v>
      </c>
      <c r="K43" s="479"/>
      <c r="L43" s="526"/>
      <c r="M43" s="480">
        <f t="shared" ref="M43:M48" si="2">F43*K43</f>
        <v>0</v>
      </c>
    </row>
    <row r="44" spans="1:16" s="224" customFormat="1" ht="51">
      <c r="A44" s="475">
        <v>18</v>
      </c>
      <c r="B44" s="476">
        <v>901</v>
      </c>
      <c r="C44" s="496" t="s">
        <v>293</v>
      </c>
      <c r="D44" s="478" t="s">
        <v>552</v>
      </c>
      <c r="E44" s="478">
        <v>185</v>
      </c>
      <c r="F44" s="479">
        <v>17.25</v>
      </c>
      <c r="G44" s="480">
        <f t="shared" si="0"/>
        <v>3191.25</v>
      </c>
      <c r="H44" s="481"/>
      <c r="I44" s="518"/>
      <c r="J44" s="479">
        <f t="shared" si="1"/>
        <v>0</v>
      </c>
      <c r="K44" s="479"/>
      <c r="L44" s="526"/>
      <c r="M44" s="480">
        <f t="shared" si="2"/>
        <v>0</v>
      </c>
    </row>
    <row r="45" spans="1:16" s="224" customFormat="1" ht="51">
      <c r="A45" s="475">
        <v>19</v>
      </c>
      <c r="B45" s="476">
        <v>901</v>
      </c>
      <c r="C45" s="496" t="s">
        <v>530</v>
      </c>
      <c r="D45" s="478" t="s">
        <v>552</v>
      </c>
      <c r="E45" s="478">
        <v>170</v>
      </c>
      <c r="F45" s="479">
        <v>34.5</v>
      </c>
      <c r="G45" s="480">
        <f t="shared" si="0"/>
        <v>5865</v>
      </c>
      <c r="H45" s="481"/>
      <c r="I45" s="518"/>
      <c r="J45" s="479">
        <f t="shared" si="1"/>
        <v>0</v>
      </c>
      <c r="K45" s="479"/>
      <c r="L45" s="526"/>
      <c r="M45" s="480">
        <f t="shared" si="2"/>
        <v>0</v>
      </c>
    </row>
    <row r="46" spans="1:16" s="224" customFormat="1" ht="51">
      <c r="A46" s="475">
        <v>20</v>
      </c>
      <c r="B46" s="476">
        <v>903</v>
      </c>
      <c r="C46" s="496" t="s">
        <v>531</v>
      </c>
      <c r="D46" s="478" t="s">
        <v>140</v>
      </c>
      <c r="E46" s="478">
        <v>770</v>
      </c>
      <c r="F46" s="479">
        <v>40.25</v>
      </c>
      <c r="G46" s="480">
        <f t="shared" si="0"/>
        <v>30992.5</v>
      </c>
      <c r="H46" s="481"/>
      <c r="I46" s="518"/>
      <c r="J46" s="479">
        <f t="shared" si="1"/>
        <v>0</v>
      </c>
      <c r="K46" s="479"/>
      <c r="L46" s="526"/>
      <c r="M46" s="480">
        <f t="shared" si="2"/>
        <v>0</v>
      </c>
    </row>
    <row r="47" spans="1:16" s="224" customFormat="1" ht="51">
      <c r="A47" s="475">
        <v>21</v>
      </c>
      <c r="B47" s="476">
        <v>903</v>
      </c>
      <c r="C47" s="496" t="s">
        <v>532</v>
      </c>
      <c r="D47" s="478" t="s">
        <v>552</v>
      </c>
      <c r="E47" s="478">
        <v>225</v>
      </c>
      <c r="F47" s="479">
        <v>17.25</v>
      </c>
      <c r="G47" s="480">
        <f t="shared" si="0"/>
        <v>3881.25</v>
      </c>
      <c r="H47" s="481"/>
      <c r="I47" s="518"/>
      <c r="J47" s="479">
        <f t="shared" si="1"/>
        <v>0</v>
      </c>
      <c r="K47" s="479"/>
      <c r="L47" s="526"/>
      <c r="M47" s="480">
        <f t="shared" si="2"/>
        <v>0</v>
      </c>
    </row>
    <row r="48" spans="1:16" s="224" customFormat="1" ht="83.25" customHeight="1" thickBot="1">
      <c r="A48" s="497">
        <v>22</v>
      </c>
      <c r="B48" s="498">
        <v>1602</v>
      </c>
      <c r="C48" s="499" t="s">
        <v>533</v>
      </c>
      <c r="D48" s="500" t="s">
        <v>140</v>
      </c>
      <c r="E48" s="500">
        <v>1690</v>
      </c>
      <c r="F48" s="501">
        <v>51.75</v>
      </c>
      <c r="G48" s="502">
        <f t="shared" si="0"/>
        <v>87457.5</v>
      </c>
      <c r="H48" s="481"/>
      <c r="I48" s="547"/>
      <c r="J48" s="501">
        <f t="shared" si="1"/>
        <v>0</v>
      </c>
      <c r="K48" s="501"/>
      <c r="L48" s="529"/>
      <c r="M48" s="502">
        <f t="shared" si="2"/>
        <v>0</v>
      </c>
    </row>
    <row r="49" spans="1:13" s="14" customFormat="1" ht="24.95" customHeight="1" thickTop="1" thickBot="1">
      <c r="A49" s="19"/>
      <c r="B49" s="65"/>
      <c r="C49" s="95" t="s">
        <v>302</v>
      </c>
      <c r="D49" s="218"/>
      <c r="E49" s="218"/>
      <c r="F49" s="85"/>
      <c r="G49" s="219">
        <f>SUM(G43:G48)</f>
        <v>218672.5</v>
      </c>
      <c r="H49" s="87"/>
      <c r="I49" s="573"/>
      <c r="J49" s="218"/>
      <c r="K49" s="85"/>
      <c r="L49" s="85"/>
      <c r="M49" s="231">
        <f>SUM(M43:M48)</f>
        <v>0</v>
      </c>
    </row>
    <row r="50" spans="1:13" ht="21.95" customHeight="1" thickTop="1">
      <c r="A50" s="66"/>
      <c r="B50" s="67"/>
      <c r="C50" s="96" t="s">
        <v>308</v>
      </c>
      <c r="D50" s="88"/>
      <c r="E50" s="88"/>
      <c r="F50" s="89"/>
      <c r="G50" s="90"/>
      <c r="I50" s="575"/>
      <c r="J50" s="88"/>
      <c r="K50" s="89"/>
      <c r="L50" s="462"/>
      <c r="M50" s="90"/>
    </row>
    <row r="51" spans="1:13" s="224" customFormat="1" ht="51">
      <c r="A51" s="475">
        <v>23</v>
      </c>
      <c r="B51" s="476">
        <v>901</v>
      </c>
      <c r="C51" s="496" t="s">
        <v>534</v>
      </c>
      <c r="D51" s="478" t="s">
        <v>140</v>
      </c>
      <c r="E51" s="478">
        <v>495</v>
      </c>
      <c r="F51" s="479">
        <v>149.5</v>
      </c>
      <c r="G51" s="480">
        <f>F51*E51</f>
        <v>74002.5</v>
      </c>
      <c r="H51" s="481"/>
      <c r="I51" s="518"/>
      <c r="J51" s="479">
        <f t="shared" ref="J51:J60" si="3">K51-I51</f>
        <v>0</v>
      </c>
      <c r="K51" s="479"/>
      <c r="L51" s="526"/>
      <c r="M51" s="480">
        <f>F51*K51</f>
        <v>0</v>
      </c>
    </row>
    <row r="52" spans="1:13" s="224" customFormat="1" ht="51">
      <c r="A52" s="475">
        <v>24</v>
      </c>
      <c r="B52" s="476">
        <v>901</v>
      </c>
      <c r="C52" s="496" t="s">
        <v>31</v>
      </c>
      <c r="D52" s="478" t="s">
        <v>552</v>
      </c>
      <c r="E52" s="478">
        <v>215</v>
      </c>
      <c r="F52" s="479">
        <v>46</v>
      </c>
      <c r="G52" s="480">
        <f>F52*E52</f>
        <v>9890</v>
      </c>
      <c r="H52" s="481"/>
      <c r="I52" s="518"/>
      <c r="J52" s="479">
        <f t="shared" si="3"/>
        <v>0</v>
      </c>
      <c r="K52" s="479"/>
      <c r="L52" s="526"/>
      <c r="M52" s="480">
        <f>F52*K52</f>
        <v>0</v>
      </c>
    </row>
    <row r="53" spans="1:13" s="224" customFormat="1" ht="51">
      <c r="A53" s="475"/>
      <c r="B53" s="476"/>
      <c r="C53" s="477" t="s">
        <v>813</v>
      </c>
      <c r="D53" s="478"/>
      <c r="E53" s="478"/>
      <c r="F53" s="479"/>
      <c r="G53" s="480"/>
      <c r="H53" s="481"/>
      <c r="I53" s="518"/>
      <c r="J53" s="478"/>
      <c r="K53" s="479"/>
      <c r="L53" s="526"/>
      <c r="M53" s="480"/>
    </row>
    <row r="54" spans="1:13" s="224" customFormat="1" ht="18.75" customHeight="1">
      <c r="A54" s="475">
        <v>25</v>
      </c>
      <c r="B54" s="476">
        <v>901</v>
      </c>
      <c r="C54" s="496" t="s">
        <v>618</v>
      </c>
      <c r="D54" s="478" t="s">
        <v>552</v>
      </c>
      <c r="E54" s="478">
        <v>95</v>
      </c>
      <c r="F54" s="479">
        <v>230</v>
      </c>
      <c r="G54" s="480">
        <f>F54*E54</f>
        <v>21850</v>
      </c>
      <c r="H54" s="481"/>
      <c r="I54" s="518"/>
      <c r="J54" s="479">
        <f t="shared" si="3"/>
        <v>0</v>
      </c>
      <c r="K54" s="479"/>
      <c r="L54" s="526"/>
      <c r="M54" s="480">
        <f>F54*K54</f>
        <v>0</v>
      </c>
    </row>
    <row r="55" spans="1:13" s="224" customFormat="1" ht="51">
      <c r="A55" s="475"/>
      <c r="B55" s="476"/>
      <c r="C55" s="477" t="s">
        <v>538</v>
      </c>
      <c r="D55" s="478"/>
      <c r="E55" s="478"/>
      <c r="F55" s="479"/>
      <c r="G55" s="480"/>
      <c r="H55" s="481"/>
      <c r="I55" s="518"/>
      <c r="J55" s="478"/>
      <c r="K55" s="479"/>
      <c r="L55" s="526"/>
      <c r="M55" s="480"/>
    </row>
    <row r="56" spans="1:13" s="224" customFormat="1" ht="18.75" customHeight="1">
      <c r="A56" s="475">
        <v>26</v>
      </c>
      <c r="B56" s="476">
        <v>901</v>
      </c>
      <c r="C56" s="496" t="s">
        <v>871</v>
      </c>
      <c r="D56" s="478" t="s">
        <v>552</v>
      </c>
      <c r="E56" s="478">
        <v>135</v>
      </c>
      <c r="F56" s="479">
        <v>82.8</v>
      </c>
      <c r="G56" s="480">
        <f>F56*E56</f>
        <v>11178</v>
      </c>
      <c r="H56" s="481"/>
      <c r="I56" s="518"/>
      <c r="J56" s="479">
        <f t="shared" si="3"/>
        <v>0</v>
      </c>
      <c r="K56" s="479"/>
      <c r="L56" s="526"/>
      <c r="M56" s="480">
        <f>F56*K56</f>
        <v>0</v>
      </c>
    </row>
    <row r="57" spans="1:13" s="224" customFormat="1" ht="18.75" customHeight="1">
      <c r="A57" s="475">
        <v>27</v>
      </c>
      <c r="B57" s="476">
        <v>901</v>
      </c>
      <c r="C57" s="496" t="s">
        <v>872</v>
      </c>
      <c r="D57" s="478" t="s">
        <v>552</v>
      </c>
      <c r="E57" s="478">
        <v>180</v>
      </c>
      <c r="F57" s="479">
        <v>82.8</v>
      </c>
      <c r="G57" s="480">
        <f>F57*E57</f>
        <v>14904</v>
      </c>
      <c r="H57" s="481"/>
      <c r="I57" s="518"/>
      <c r="J57" s="479">
        <f t="shared" si="3"/>
        <v>0</v>
      </c>
      <c r="K57" s="479"/>
      <c r="L57" s="526"/>
      <c r="M57" s="480">
        <f>F57*K57</f>
        <v>0</v>
      </c>
    </row>
    <row r="58" spans="1:13" s="224" customFormat="1" ht="18.75" customHeight="1">
      <c r="A58" s="475">
        <v>28</v>
      </c>
      <c r="B58" s="476">
        <v>901</v>
      </c>
      <c r="C58" s="496" t="s">
        <v>873</v>
      </c>
      <c r="D58" s="478" t="s">
        <v>552</v>
      </c>
      <c r="E58" s="478">
        <v>220</v>
      </c>
      <c r="F58" s="479">
        <v>82.8</v>
      </c>
      <c r="G58" s="480">
        <f>F58*E58</f>
        <v>18216</v>
      </c>
      <c r="H58" s="481"/>
      <c r="I58" s="518"/>
      <c r="J58" s="479">
        <f t="shared" si="3"/>
        <v>0</v>
      </c>
      <c r="K58" s="479"/>
      <c r="L58" s="526"/>
      <c r="M58" s="480">
        <f>F58*K58</f>
        <v>0</v>
      </c>
    </row>
    <row r="59" spans="1:13" s="224" customFormat="1" ht="59.25" customHeight="1">
      <c r="A59" s="475">
        <v>29</v>
      </c>
      <c r="B59" s="476">
        <v>901</v>
      </c>
      <c r="C59" s="496" t="s">
        <v>216</v>
      </c>
      <c r="D59" s="478" t="s">
        <v>552</v>
      </c>
      <c r="E59" s="478">
        <v>27</v>
      </c>
      <c r="F59" s="479">
        <v>115</v>
      </c>
      <c r="G59" s="480">
        <f>F59*E59</f>
        <v>3105</v>
      </c>
      <c r="H59" s="481"/>
      <c r="I59" s="518"/>
      <c r="J59" s="479">
        <f t="shared" si="3"/>
        <v>0</v>
      </c>
      <c r="K59" s="479"/>
      <c r="L59" s="526"/>
      <c r="M59" s="480">
        <f>F59*K59</f>
        <v>0</v>
      </c>
    </row>
    <row r="60" spans="1:13" s="224" customFormat="1" ht="51.75" thickBot="1">
      <c r="A60" s="497">
        <v>30</v>
      </c>
      <c r="B60" s="498">
        <v>901</v>
      </c>
      <c r="C60" s="499" t="s">
        <v>135</v>
      </c>
      <c r="D60" s="500" t="s">
        <v>140</v>
      </c>
      <c r="E60" s="500">
        <v>660</v>
      </c>
      <c r="F60" s="501">
        <v>115</v>
      </c>
      <c r="G60" s="502">
        <f>F60*E60</f>
        <v>75900</v>
      </c>
      <c r="H60" s="481"/>
      <c r="I60" s="547"/>
      <c r="J60" s="501">
        <f t="shared" si="3"/>
        <v>0</v>
      </c>
      <c r="K60" s="501"/>
      <c r="L60" s="529"/>
      <c r="M60" s="502">
        <f>F60*K60</f>
        <v>0</v>
      </c>
    </row>
    <row r="61" spans="1:13" s="14" customFormat="1" ht="24.95" customHeight="1" thickTop="1" thickBot="1">
      <c r="A61" s="19"/>
      <c r="B61" s="65"/>
      <c r="C61" s="95" t="s">
        <v>882</v>
      </c>
      <c r="D61" s="218"/>
      <c r="E61" s="218"/>
      <c r="F61" s="220"/>
      <c r="G61" s="219">
        <f>SUM(G51:G60)</f>
        <v>229045.5</v>
      </c>
      <c r="H61" s="87"/>
      <c r="I61" s="585"/>
      <c r="J61" s="218"/>
      <c r="K61" s="220"/>
      <c r="L61" s="220"/>
      <c r="M61" s="231">
        <f>SUM(M51:M60)</f>
        <v>0</v>
      </c>
    </row>
    <row r="62" spans="1:13" s="224" customFormat="1" ht="21.95" customHeight="1" thickTop="1">
      <c r="A62" s="519"/>
      <c r="B62" s="520"/>
      <c r="C62" s="534" t="s">
        <v>883</v>
      </c>
      <c r="D62" s="452"/>
      <c r="E62" s="452"/>
      <c r="F62" s="522"/>
      <c r="G62" s="523"/>
      <c r="H62" s="481"/>
      <c r="I62" s="563"/>
      <c r="J62" s="452"/>
      <c r="K62" s="522"/>
      <c r="L62" s="543"/>
      <c r="M62" s="523"/>
    </row>
    <row r="63" spans="1:13" s="224" customFormat="1" ht="18.75" customHeight="1">
      <c r="A63" s="475">
        <v>31</v>
      </c>
      <c r="B63" s="476">
        <v>1501</v>
      </c>
      <c r="C63" s="496" t="s">
        <v>225</v>
      </c>
      <c r="D63" s="478" t="s">
        <v>552</v>
      </c>
      <c r="E63" s="478">
        <v>115</v>
      </c>
      <c r="F63" s="479">
        <v>149.5</v>
      </c>
      <c r="G63" s="480">
        <f>F63*E63</f>
        <v>17192.5</v>
      </c>
      <c r="H63" s="481"/>
      <c r="I63" s="518">
        <v>115</v>
      </c>
      <c r="J63" s="479">
        <f>K63-I63</f>
        <v>0</v>
      </c>
      <c r="K63" s="478">
        <v>115</v>
      </c>
      <c r="L63" s="525">
        <v>0.7</v>
      </c>
      <c r="M63" s="480">
        <f>F63*K63*L63</f>
        <v>12034.75</v>
      </c>
    </row>
    <row r="64" spans="1:13" s="224" customFormat="1" ht="18.75" customHeight="1">
      <c r="A64" s="475">
        <v>32</v>
      </c>
      <c r="B64" s="476">
        <v>1501</v>
      </c>
      <c r="C64" s="496" t="s">
        <v>229</v>
      </c>
      <c r="D64" s="478" t="s">
        <v>552</v>
      </c>
      <c r="E64" s="478">
        <v>130</v>
      </c>
      <c r="F64" s="479">
        <v>230</v>
      </c>
      <c r="G64" s="480">
        <f>F64*E64</f>
        <v>29900</v>
      </c>
      <c r="H64" s="481"/>
      <c r="I64" s="518">
        <v>130</v>
      </c>
      <c r="J64" s="479">
        <f>K64-I64</f>
        <v>0</v>
      </c>
      <c r="K64" s="478">
        <v>130</v>
      </c>
      <c r="L64" s="525">
        <v>0.7</v>
      </c>
      <c r="M64" s="480">
        <f>F64*K64*L64</f>
        <v>20930</v>
      </c>
    </row>
    <row r="65" spans="1:13" s="224" customFormat="1" ht="18.75" customHeight="1">
      <c r="A65" s="475">
        <v>33</v>
      </c>
      <c r="B65" s="476">
        <v>1501</v>
      </c>
      <c r="C65" s="496" t="s">
        <v>230</v>
      </c>
      <c r="D65" s="478" t="s">
        <v>552</v>
      </c>
      <c r="E65" s="478">
        <v>520</v>
      </c>
      <c r="F65" s="479">
        <v>345</v>
      </c>
      <c r="G65" s="480">
        <f>F65*E65</f>
        <v>179400</v>
      </c>
      <c r="H65" s="481"/>
      <c r="I65" s="518">
        <v>520</v>
      </c>
      <c r="J65" s="479">
        <f>K65-I65</f>
        <v>0</v>
      </c>
      <c r="K65" s="478">
        <v>520</v>
      </c>
      <c r="L65" s="525">
        <v>0.7</v>
      </c>
      <c r="M65" s="480">
        <f>F65*K65*L65</f>
        <v>125579.99999999999</v>
      </c>
    </row>
    <row r="66" spans="1:13" s="224" customFormat="1" ht="25.5">
      <c r="A66" s="475">
        <v>34</v>
      </c>
      <c r="B66" s="476">
        <v>1501</v>
      </c>
      <c r="C66" s="496" t="s">
        <v>449</v>
      </c>
      <c r="D66" s="478" t="s">
        <v>552</v>
      </c>
      <c r="E66" s="478">
        <v>10</v>
      </c>
      <c r="F66" s="479">
        <v>230</v>
      </c>
      <c r="G66" s="480">
        <f>F66*E66</f>
        <v>2300</v>
      </c>
      <c r="H66" s="481"/>
      <c r="I66" s="518">
        <v>10</v>
      </c>
      <c r="J66" s="479">
        <f>K66-I66</f>
        <v>0</v>
      </c>
      <c r="K66" s="478">
        <v>10</v>
      </c>
      <c r="L66" s="525">
        <v>0.7</v>
      </c>
      <c r="M66" s="480">
        <f>F66*K66*L66</f>
        <v>1610</v>
      </c>
    </row>
    <row r="67" spans="1:13" s="224" customFormat="1" ht="26.25" thickBot="1">
      <c r="A67" s="497">
        <v>35</v>
      </c>
      <c r="B67" s="498">
        <v>1501</v>
      </c>
      <c r="C67" s="499" t="s">
        <v>450</v>
      </c>
      <c r="D67" s="500" t="s">
        <v>552</v>
      </c>
      <c r="E67" s="500">
        <v>55</v>
      </c>
      <c r="F67" s="501">
        <v>230</v>
      </c>
      <c r="G67" s="502">
        <f>F67*E67</f>
        <v>12650</v>
      </c>
      <c r="H67" s="481"/>
      <c r="I67" s="588">
        <v>55</v>
      </c>
      <c r="J67" s="503">
        <f>K67-I67</f>
        <v>0</v>
      </c>
      <c r="K67" s="500">
        <v>55</v>
      </c>
      <c r="L67" s="525">
        <v>0.7</v>
      </c>
      <c r="M67" s="480">
        <f>F67*K67*L67</f>
        <v>8855</v>
      </c>
    </row>
    <row r="68" spans="1:13" s="14" customFormat="1" ht="24.95" customHeight="1" thickTop="1" thickBot="1">
      <c r="A68" s="19"/>
      <c r="B68" s="65"/>
      <c r="C68" s="95" t="s">
        <v>886</v>
      </c>
      <c r="D68" s="218"/>
      <c r="E68" s="218"/>
      <c r="F68" s="85"/>
      <c r="G68" s="219">
        <f>SUM(G63:G67)</f>
        <v>241442.5</v>
      </c>
      <c r="H68" s="87"/>
      <c r="I68" s="485"/>
      <c r="J68" s="144"/>
      <c r="K68" s="149"/>
      <c r="L68" s="149"/>
      <c r="M68" s="227">
        <f>SUM(M63:M67)</f>
        <v>169009.75</v>
      </c>
    </row>
    <row r="69" spans="1:13" ht="21.95" customHeight="1" thickTop="1">
      <c r="A69" s="66"/>
      <c r="B69" s="67"/>
      <c r="C69" s="96" t="s">
        <v>887</v>
      </c>
      <c r="D69" s="88"/>
      <c r="E69" s="88"/>
      <c r="F69" s="89"/>
      <c r="G69" s="90"/>
      <c r="I69" s="575"/>
      <c r="J69" s="88"/>
      <c r="K69" s="89"/>
      <c r="L69" s="462"/>
      <c r="M69" s="90"/>
    </row>
    <row r="70" spans="1:13" s="224" customFormat="1" ht="16.5" customHeight="1" thickBot="1">
      <c r="A70" s="497">
        <v>36</v>
      </c>
      <c r="B70" s="498">
        <v>14</v>
      </c>
      <c r="C70" s="499" t="s">
        <v>888</v>
      </c>
      <c r="D70" s="500" t="s">
        <v>140</v>
      </c>
      <c r="E70" s="500">
        <v>775</v>
      </c>
      <c r="F70" s="501">
        <v>700</v>
      </c>
      <c r="G70" s="502">
        <f>F70*E70</f>
        <v>542500</v>
      </c>
      <c r="H70" s="481"/>
      <c r="I70" s="547"/>
      <c r="J70" s="500"/>
      <c r="K70" s="501"/>
      <c r="L70" s="529"/>
      <c r="M70" s="502"/>
    </row>
    <row r="71" spans="1:13" s="14" customFormat="1" ht="24.95" customHeight="1" thickTop="1" thickBot="1">
      <c r="A71" s="19"/>
      <c r="B71" s="65"/>
      <c r="C71" s="95" t="s">
        <v>889</v>
      </c>
      <c r="D71" s="218"/>
      <c r="E71" s="218"/>
      <c r="F71" s="85"/>
      <c r="G71" s="219">
        <f>SUM(G70)</f>
        <v>542500</v>
      </c>
      <c r="H71" s="87"/>
      <c r="I71" s="573"/>
      <c r="J71" s="218"/>
      <c r="K71" s="85"/>
      <c r="L71" s="85"/>
      <c r="M71" s="231">
        <f>SUM(M70)</f>
        <v>0</v>
      </c>
    </row>
    <row r="72" spans="1:13" ht="21.95" customHeight="1" thickTop="1">
      <c r="A72" s="66"/>
      <c r="B72" s="67"/>
      <c r="C72" s="96" t="s">
        <v>890</v>
      </c>
      <c r="D72" s="88"/>
      <c r="E72" s="88"/>
      <c r="F72" s="89"/>
      <c r="G72" s="90"/>
      <c r="I72" s="575"/>
      <c r="J72" s="88"/>
      <c r="K72" s="89"/>
      <c r="L72" s="462"/>
      <c r="M72" s="90"/>
    </row>
    <row r="73" spans="1:13" s="224" customFormat="1" ht="56.25" customHeight="1">
      <c r="A73" s="475">
        <v>37</v>
      </c>
      <c r="B73" s="476">
        <v>1206</v>
      </c>
      <c r="C73" s="496" t="s">
        <v>136</v>
      </c>
      <c r="D73" s="478" t="s">
        <v>140</v>
      </c>
      <c r="E73" s="478">
        <v>458</v>
      </c>
      <c r="F73" s="479">
        <v>138</v>
      </c>
      <c r="G73" s="480">
        <f>F73*E73</f>
        <v>63204</v>
      </c>
      <c r="H73" s="481"/>
      <c r="I73" s="518"/>
      <c r="J73" s="478"/>
      <c r="K73" s="479"/>
      <c r="L73" s="526"/>
      <c r="M73" s="480"/>
    </row>
    <row r="74" spans="1:13" s="224" customFormat="1" ht="51.75" thickBot="1">
      <c r="A74" s="497">
        <v>38</v>
      </c>
      <c r="B74" s="498">
        <v>1206</v>
      </c>
      <c r="C74" s="499" t="s">
        <v>137</v>
      </c>
      <c r="D74" s="500" t="s">
        <v>140</v>
      </c>
      <c r="E74" s="500">
        <v>90</v>
      </c>
      <c r="F74" s="501">
        <v>230</v>
      </c>
      <c r="G74" s="502">
        <f>F74*E74</f>
        <v>20700</v>
      </c>
      <c r="H74" s="481"/>
      <c r="I74" s="547"/>
      <c r="J74" s="500"/>
      <c r="K74" s="501"/>
      <c r="L74" s="529"/>
      <c r="M74" s="502"/>
    </row>
    <row r="75" spans="1:13" s="14" customFormat="1" ht="24.95" customHeight="1" thickTop="1" thickBot="1">
      <c r="A75" s="19"/>
      <c r="B75" s="65"/>
      <c r="C75" s="95" t="s">
        <v>64</v>
      </c>
      <c r="D75" s="218"/>
      <c r="E75" s="218"/>
      <c r="F75" s="220"/>
      <c r="G75" s="219">
        <f>SUM(G73:G74)</f>
        <v>83904</v>
      </c>
      <c r="H75" s="87"/>
      <c r="I75" s="585"/>
      <c r="J75" s="218"/>
      <c r="K75" s="220"/>
      <c r="L75" s="220"/>
      <c r="M75" s="231">
        <f>SUM(M73:M74)</f>
        <v>0</v>
      </c>
    </row>
    <row r="76" spans="1:13" ht="21.95" customHeight="1" thickTop="1">
      <c r="A76" s="66"/>
      <c r="B76" s="67"/>
      <c r="C76" s="96" t="s">
        <v>65</v>
      </c>
      <c r="D76" s="88"/>
      <c r="E76" s="88"/>
      <c r="F76" s="89"/>
      <c r="G76" s="90"/>
      <c r="I76" s="575"/>
      <c r="J76" s="88"/>
      <c r="K76" s="89"/>
      <c r="L76" s="462"/>
      <c r="M76" s="90"/>
    </row>
    <row r="77" spans="1:13" s="224" customFormat="1" ht="51">
      <c r="A77" s="475">
        <v>39</v>
      </c>
      <c r="B77" s="476">
        <v>1301</v>
      </c>
      <c r="C77" s="496" t="s">
        <v>610</v>
      </c>
      <c r="D77" s="478" t="s">
        <v>67</v>
      </c>
      <c r="E77" s="478">
        <v>26</v>
      </c>
      <c r="F77" s="479">
        <v>4025</v>
      </c>
      <c r="G77" s="480">
        <f>F77*E77</f>
        <v>104650</v>
      </c>
      <c r="H77" s="481"/>
      <c r="I77" s="518">
        <v>1</v>
      </c>
      <c r="J77" s="478"/>
      <c r="K77" s="479">
        <v>19</v>
      </c>
      <c r="L77" s="525">
        <v>7.0000000000000007E-2</v>
      </c>
      <c r="M77" s="480">
        <f>F77*K77*L77</f>
        <v>5353.2500000000009</v>
      </c>
    </row>
    <row r="78" spans="1:13" s="224" customFormat="1" ht="51">
      <c r="A78" s="475">
        <v>40</v>
      </c>
      <c r="B78" s="476">
        <v>1301</v>
      </c>
      <c r="C78" s="496" t="s">
        <v>611</v>
      </c>
      <c r="D78" s="478" t="s">
        <v>67</v>
      </c>
      <c r="E78" s="478">
        <v>11</v>
      </c>
      <c r="F78" s="479">
        <v>805</v>
      </c>
      <c r="G78" s="480">
        <f>F78*E78</f>
        <v>8855</v>
      </c>
      <c r="H78" s="481"/>
      <c r="I78" s="518"/>
      <c r="J78" s="478"/>
      <c r="K78" s="479"/>
      <c r="L78" s="526"/>
      <c r="M78" s="480"/>
    </row>
    <row r="79" spans="1:13" s="224" customFormat="1" ht="51.75" thickBot="1">
      <c r="A79" s="497">
        <v>41</v>
      </c>
      <c r="B79" s="498">
        <v>1301</v>
      </c>
      <c r="C79" s="499" t="s">
        <v>432</v>
      </c>
      <c r="D79" s="500" t="s">
        <v>67</v>
      </c>
      <c r="E79" s="500">
        <v>220</v>
      </c>
      <c r="F79" s="501">
        <v>230</v>
      </c>
      <c r="G79" s="502">
        <f>F79*E79</f>
        <v>50600</v>
      </c>
      <c r="H79" s="481"/>
      <c r="I79" s="547">
        <v>66</v>
      </c>
      <c r="J79" s="500"/>
      <c r="K79" s="501">
        <v>146</v>
      </c>
      <c r="L79" s="562">
        <v>1</v>
      </c>
      <c r="M79" s="502">
        <f>F79*K79*L79</f>
        <v>33580</v>
      </c>
    </row>
    <row r="80" spans="1:13" s="14" customFormat="1" ht="24.95" customHeight="1" thickTop="1" thickBot="1">
      <c r="A80" s="19"/>
      <c r="B80" s="65"/>
      <c r="C80" s="95" t="s">
        <v>876</v>
      </c>
      <c r="D80" s="218"/>
      <c r="E80" s="218"/>
      <c r="F80" s="220"/>
      <c r="G80" s="219">
        <f>SUM(G77:G79)</f>
        <v>164105</v>
      </c>
      <c r="H80" s="87"/>
      <c r="I80" s="585"/>
      <c r="J80" s="218"/>
      <c r="K80" s="220"/>
      <c r="L80" s="220"/>
      <c r="M80" s="231">
        <f>SUM(M77:M79)</f>
        <v>38933.25</v>
      </c>
    </row>
    <row r="81" spans="1:13" ht="21.95" customHeight="1" thickTop="1">
      <c r="A81" s="66"/>
      <c r="B81" s="67"/>
      <c r="C81" s="96" t="s">
        <v>877</v>
      </c>
      <c r="D81" s="88"/>
      <c r="E81" s="88"/>
      <c r="F81" s="89"/>
      <c r="G81" s="90"/>
      <c r="I81" s="575"/>
      <c r="J81" s="88"/>
      <c r="K81" s="89"/>
      <c r="L81" s="462"/>
      <c r="M81" s="90"/>
    </row>
    <row r="82" spans="1:13" s="224" customFormat="1" ht="63.75">
      <c r="A82" s="475">
        <v>42</v>
      </c>
      <c r="B82" s="476">
        <v>1305</v>
      </c>
      <c r="C82" s="477" t="s">
        <v>632</v>
      </c>
      <c r="D82" s="478" t="s">
        <v>140</v>
      </c>
      <c r="E82" s="478">
        <v>80</v>
      </c>
      <c r="F82" s="479">
        <v>230</v>
      </c>
      <c r="G82" s="480">
        <f t="shared" ref="G82:G88" si="4">F82*E82</f>
        <v>18400</v>
      </c>
      <c r="H82" s="481"/>
      <c r="I82" s="518"/>
      <c r="J82" s="479">
        <f t="shared" ref="J82:J88" si="5">K82-I82</f>
        <v>0</v>
      </c>
      <c r="K82" s="479"/>
      <c r="L82" s="526"/>
      <c r="M82" s="480">
        <f t="shared" ref="M82:M88" si="6">F82*K82</f>
        <v>0</v>
      </c>
    </row>
    <row r="83" spans="1:13" s="224" customFormat="1" ht="51">
      <c r="A83" s="475">
        <v>43</v>
      </c>
      <c r="B83" s="476">
        <v>1606</v>
      </c>
      <c r="C83" s="496" t="s">
        <v>633</v>
      </c>
      <c r="D83" s="478" t="s">
        <v>552</v>
      </c>
      <c r="E83" s="478">
        <v>425</v>
      </c>
      <c r="F83" s="479">
        <v>28.75</v>
      </c>
      <c r="G83" s="480">
        <f t="shared" si="4"/>
        <v>12218.75</v>
      </c>
      <c r="H83" s="481"/>
      <c r="I83" s="518"/>
      <c r="J83" s="479">
        <f t="shared" si="5"/>
        <v>0</v>
      </c>
      <c r="K83" s="479"/>
      <c r="L83" s="526"/>
      <c r="M83" s="480">
        <f t="shared" si="6"/>
        <v>0</v>
      </c>
    </row>
    <row r="84" spans="1:13" s="224" customFormat="1" ht="38.25">
      <c r="A84" s="475">
        <v>44</v>
      </c>
      <c r="B84" s="476">
        <v>1201</v>
      </c>
      <c r="C84" s="496" t="s">
        <v>842</v>
      </c>
      <c r="D84" s="478" t="s">
        <v>67</v>
      </c>
      <c r="E84" s="478">
        <v>175</v>
      </c>
      <c r="F84" s="479">
        <v>28.75</v>
      </c>
      <c r="G84" s="480">
        <f t="shared" si="4"/>
        <v>5031.25</v>
      </c>
      <c r="H84" s="481"/>
      <c r="I84" s="518"/>
      <c r="J84" s="479">
        <f t="shared" si="5"/>
        <v>0</v>
      </c>
      <c r="K84" s="479"/>
      <c r="L84" s="526"/>
      <c r="M84" s="480">
        <f t="shared" si="6"/>
        <v>0</v>
      </c>
    </row>
    <row r="85" spans="1:13" s="224" customFormat="1" ht="38.25">
      <c r="A85" s="475">
        <v>45</v>
      </c>
      <c r="B85" s="476">
        <v>1201</v>
      </c>
      <c r="C85" s="477" t="s">
        <v>34</v>
      </c>
      <c r="D85" s="478" t="s">
        <v>552</v>
      </c>
      <c r="E85" s="478">
        <v>2320</v>
      </c>
      <c r="F85" s="479">
        <v>20.7</v>
      </c>
      <c r="G85" s="480">
        <f t="shared" si="4"/>
        <v>48024</v>
      </c>
      <c r="H85" s="481"/>
      <c r="I85" s="518"/>
      <c r="J85" s="479">
        <f t="shared" si="5"/>
        <v>392.96</v>
      </c>
      <c r="K85" s="479">
        <v>392.96</v>
      </c>
      <c r="L85" s="526"/>
      <c r="M85" s="480">
        <f t="shared" si="6"/>
        <v>8134.271999999999</v>
      </c>
    </row>
    <row r="86" spans="1:13" s="224" customFormat="1" ht="38.25">
      <c r="A86" s="475">
        <v>46</v>
      </c>
      <c r="B86" s="476">
        <v>1201</v>
      </c>
      <c r="C86" s="496" t="s">
        <v>35</v>
      </c>
      <c r="D86" s="478" t="s">
        <v>140</v>
      </c>
      <c r="E86" s="478">
        <v>350</v>
      </c>
      <c r="F86" s="479">
        <v>138</v>
      </c>
      <c r="G86" s="480">
        <f t="shared" si="4"/>
        <v>48300</v>
      </c>
      <c r="H86" s="481"/>
      <c r="I86" s="518"/>
      <c r="J86" s="479">
        <f t="shared" si="5"/>
        <v>0</v>
      </c>
      <c r="K86" s="479"/>
      <c r="L86" s="526"/>
      <c r="M86" s="480">
        <f t="shared" si="6"/>
        <v>0</v>
      </c>
    </row>
    <row r="87" spans="1:13" s="224" customFormat="1" ht="51">
      <c r="A87" s="475">
        <v>47</v>
      </c>
      <c r="B87" s="476">
        <v>1702</v>
      </c>
      <c r="C87" s="496" t="s">
        <v>634</v>
      </c>
      <c r="D87" s="478" t="s">
        <v>67</v>
      </c>
      <c r="E87" s="478">
        <v>1</v>
      </c>
      <c r="F87" s="479">
        <v>11500</v>
      </c>
      <c r="G87" s="480">
        <f t="shared" si="4"/>
        <v>11500</v>
      </c>
      <c r="H87" s="481"/>
      <c r="I87" s="518"/>
      <c r="J87" s="479">
        <f t="shared" si="5"/>
        <v>0</v>
      </c>
      <c r="K87" s="479"/>
      <c r="L87" s="526"/>
      <c r="M87" s="480">
        <f t="shared" si="6"/>
        <v>0</v>
      </c>
    </row>
    <row r="88" spans="1:13" s="224" customFormat="1" ht="51.75" thickBot="1">
      <c r="A88" s="675">
        <v>48</v>
      </c>
      <c r="B88" s="676">
        <v>903</v>
      </c>
      <c r="C88" s="677" t="s">
        <v>858</v>
      </c>
      <c r="D88" s="678" t="s">
        <v>552</v>
      </c>
      <c r="E88" s="678">
        <v>60</v>
      </c>
      <c r="F88" s="503">
        <v>17.25</v>
      </c>
      <c r="G88" s="509">
        <f t="shared" si="4"/>
        <v>1035</v>
      </c>
      <c r="H88" s="481"/>
      <c r="I88" s="518"/>
      <c r="J88" s="479">
        <f t="shared" si="5"/>
        <v>0</v>
      </c>
      <c r="K88" s="479"/>
      <c r="L88" s="526"/>
      <c r="M88" s="480">
        <f t="shared" si="6"/>
        <v>0</v>
      </c>
    </row>
    <row r="89" spans="1:13" ht="24.95" customHeight="1" thickTop="1" thickBot="1">
      <c r="A89" s="134"/>
      <c r="B89" s="115"/>
      <c r="C89" s="116" t="s">
        <v>859</v>
      </c>
      <c r="D89" s="144"/>
      <c r="E89" s="144"/>
      <c r="F89" s="149"/>
      <c r="G89" s="147">
        <f>SUM(G82:G88)</f>
        <v>144509</v>
      </c>
      <c r="I89" s="485"/>
      <c r="J89" s="144"/>
      <c r="K89" s="149"/>
      <c r="L89" s="149"/>
      <c r="M89" s="227">
        <f>SUM(M82:M88)</f>
        <v>8134.271999999999</v>
      </c>
    </row>
    <row r="90" spans="1:13" ht="13.5" customHeight="1" thickTop="1" thickBot="1">
      <c r="A90" s="15"/>
      <c r="B90" s="15"/>
      <c r="C90" s="16"/>
      <c r="D90" s="84"/>
      <c r="E90" s="84"/>
      <c r="F90" s="172"/>
      <c r="G90" s="173"/>
      <c r="I90" s="576"/>
      <c r="J90" s="84"/>
      <c r="K90" s="172"/>
      <c r="L90" s="172"/>
      <c r="M90" s="173"/>
    </row>
    <row r="91" spans="1:13" ht="27" customHeight="1" thickTop="1" thickBot="1">
      <c r="A91" s="104"/>
      <c r="B91" s="105"/>
      <c r="C91" s="106" t="s">
        <v>175</v>
      </c>
      <c r="D91" s="174"/>
      <c r="E91" s="174"/>
      <c r="F91" s="221"/>
      <c r="G91" s="193">
        <f>G89+G80+G75+G71+G68+G61+G49+G41+G38+G32+G28+G20+G14</f>
        <v>3055192.5</v>
      </c>
      <c r="H91" s="182"/>
      <c r="I91" s="586"/>
      <c r="J91" s="174"/>
      <c r="K91" s="221"/>
      <c r="L91" s="221"/>
      <c r="M91" s="230">
        <f>M89+M80+M75+M71+M68+M61+M49+M41+M38+M32+M28+M20+M14</f>
        <v>1044759.1415</v>
      </c>
    </row>
    <row r="92" spans="1:13" ht="15.75" customHeight="1" thickTop="1">
      <c r="A92" s="9"/>
      <c r="B92" s="9"/>
      <c r="C92" s="10"/>
      <c r="D92" s="177"/>
      <c r="E92" s="177"/>
      <c r="F92" s="178"/>
      <c r="G92" s="178"/>
      <c r="H92" s="182"/>
      <c r="I92" s="567"/>
      <c r="J92" s="177"/>
      <c r="K92" s="178"/>
      <c r="L92" s="178"/>
      <c r="M92" s="178"/>
    </row>
    <row r="93" spans="1:13" ht="25.5" customHeight="1">
      <c r="A93" s="8"/>
      <c r="B93" s="8"/>
      <c r="C93" s="8" t="s">
        <v>613</v>
      </c>
      <c r="D93" s="179"/>
      <c r="E93" s="179"/>
      <c r="F93" s="180"/>
      <c r="G93" s="180"/>
      <c r="I93" s="578"/>
      <c r="J93" s="179"/>
      <c r="K93" s="180"/>
      <c r="L93" s="180"/>
      <c r="M93" s="180"/>
    </row>
    <row r="94" spans="1:13" ht="10.5" customHeight="1" thickBot="1">
      <c r="A94" s="2"/>
      <c r="B94" s="2"/>
      <c r="C94" s="2"/>
      <c r="D94" s="182"/>
      <c r="E94" s="183"/>
      <c r="F94" s="184"/>
      <c r="G94" s="184"/>
      <c r="I94" s="579"/>
      <c r="J94" s="183"/>
      <c r="K94" s="184"/>
      <c r="L94" s="184"/>
      <c r="M94" s="184"/>
    </row>
    <row r="95" spans="1:13" ht="25.5" customHeight="1" thickTop="1">
      <c r="A95" s="107" t="s">
        <v>247</v>
      </c>
      <c r="B95" s="108"/>
      <c r="C95" s="108" t="s">
        <v>248</v>
      </c>
      <c r="D95" s="108" t="s">
        <v>245</v>
      </c>
      <c r="E95" s="108" t="s">
        <v>246</v>
      </c>
      <c r="F95" s="109" t="s">
        <v>249</v>
      </c>
      <c r="G95" s="110" t="s">
        <v>244</v>
      </c>
      <c r="I95" s="580"/>
      <c r="J95" s="108"/>
      <c r="K95" s="109"/>
      <c r="L95" s="464"/>
      <c r="M95" s="110"/>
    </row>
    <row r="96" spans="1:13" ht="21.95" customHeight="1">
      <c r="A96" s="68"/>
      <c r="B96" s="69"/>
      <c r="C96" s="75" t="s">
        <v>860</v>
      </c>
      <c r="D96" s="91"/>
      <c r="E96" s="91"/>
      <c r="F96" s="92"/>
      <c r="G96" s="93"/>
      <c r="I96" s="549"/>
      <c r="J96" s="91"/>
      <c r="K96" s="92"/>
      <c r="L96" s="463"/>
      <c r="M96" s="93"/>
    </row>
    <row r="97" spans="1:13" s="224" customFormat="1" ht="51.75" thickBot="1">
      <c r="A97" s="497">
        <v>1</v>
      </c>
      <c r="B97" s="498">
        <v>603</v>
      </c>
      <c r="C97" s="499" t="s">
        <v>635</v>
      </c>
      <c r="D97" s="500" t="s">
        <v>140</v>
      </c>
      <c r="E97" s="500">
        <v>430</v>
      </c>
      <c r="F97" s="501">
        <v>29.9</v>
      </c>
      <c r="G97" s="502">
        <f>F97*E97</f>
        <v>12857</v>
      </c>
      <c r="H97" s="481"/>
      <c r="I97" s="547"/>
      <c r="J97" s="501">
        <f>K97-I97</f>
        <v>0</v>
      </c>
      <c r="K97" s="501"/>
      <c r="L97" s="529"/>
      <c r="M97" s="502">
        <f>F97*K97</f>
        <v>0</v>
      </c>
    </row>
    <row r="98" spans="1:13" ht="24.95" customHeight="1" thickTop="1" thickBot="1">
      <c r="A98" s="74"/>
      <c r="B98" s="15"/>
      <c r="C98" s="16" t="s">
        <v>221</v>
      </c>
      <c r="D98" s="84"/>
      <c r="E98" s="84"/>
      <c r="F98" s="85"/>
      <c r="G98" s="86">
        <f>SUM(G97)</f>
        <v>12857</v>
      </c>
      <c r="I98" s="573"/>
      <c r="J98" s="84"/>
      <c r="K98" s="85"/>
      <c r="L98" s="85"/>
      <c r="M98" s="226">
        <f>SUM(M97)</f>
        <v>0</v>
      </c>
    </row>
    <row r="99" spans="1:13" ht="21.95" customHeight="1" thickTop="1">
      <c r="A99" s="66"/>
      <c r="B99" s="67"/>
      <c r="C99" s="96" t="s">
        <v>604</v>
      </c>
      <c r="D99" s="88"/>
      <c r="E99" s="88"/>
      <c r="F99" s="89"/>
      <c r="G99" s="90"/>
      <c r="I99" s="575"/>
      <c r="J99" s="88"/>
      <c r="K99" s="89"/>
      <c r="L99" s="462"/>
      <c r="M99" s="90"/>
    </row>
    <row r="100" spans="1:13" s="224" customFormat="1" ht="51">
      <c r="A100" s="475">
        <v>2</v>
      </c>
      <c r="B100" s="476">
        <v>902</v>
      </c>
      <c r="C100" s="496" t="s">
        <v>648</v>
      </c>
      <c r="D100" s="478" t="s">
        <v>140</v>
      </c>
      <c r="E100" s="478">
        <v>2940</v>
      </c>
      <c r="F100" s="479">
        <v>69</v>
      </c>
      <c r="G100" s="480">
        <f>F100*E100</f>
        <v>202860</v>
      </c>
      <c r="H100" s="481"/>
      <c r="I100" s="518"/>
      <c r="J100" s="479">
        <f>K100-I100</f>
        <v>0</v>
      </c>
      <c r="K100" s="479"/>
      <c r="L100" s="526"/>
      <c r="M100" s="480">
        <f>F100*K100</f>
        <v>0</v>
      </c>
    </row>
    <row r="101" spans="1:13" s="224" customFormat="1" ht="51">
      <c r="A101" s="475">
        <v>3</v>
      </c>
      <c r="B101" s="476">
        <v>902</v>
      </c>
      <c r="C101" s="496" t="s">
        <v>649</v>
      </c>
      <c r="D101" s="478" t="s">
        <v>140</v>
      </c>
      <c r="E101" s="478">
        <v>1165</v>
      </c>
      <c r="F101" s="479">
        <v>69</v>
      </c>
      <c r="G101" s="480">
        <f>F101*E101</f>
        <v>80385</v>
      </c>
      <c r="H101" s="481"/>
      <c r="I101" s="518"/>
      <c r="J101" s="479">
        <f>K101-I101</f>
        <v>0</v>
      </c>
      <c r="K101" s="479"/>
      <c r="L101" s="526"/>
      <c r="M101" s="480">
        <f>F101*K101</f>
        <v>0</v>
      </c>
    </row>
    <row r="102" spans="1:13" s="224" customFormat="1" ht="51">
      <c r="A102" s="475">
        <v>4</v>
      </c>
      <c r="B102" s="476">
        <v>902</v>
      </c>
      <c r="C102" s="496" t="s">
        <v>650</v>
      </c>
      <c r="D102" s="478" t="s">
        <v>140</v>
      </c>
      <c r="E102" s="478">
        <v>1255</v>
      </c>
      <c r="F102" s="479">
        <v>69</v>
      </c>
      <c r="G102" s="480">
        <f>F102*E102</f>
        <v>86595</v>
      </c>
      <c r="H102" s="481"/>
      <c r="I102" s="518"/>
      <c r="J102" s="479">
        <f>K102-I102</f>
        <v>0</v>
      </c>
      <c r="K102" s="479"/>
      <c r="L102" s="526"/>
      <c r="M102" s="480">
        <f>F102*K102</f>
        <v>0</v>
      </c>
    </row>
    <row r="103" spans="1:13" s="224" customFormat="1" ht="51.75" thickBot="1">
      <c r="A103" s="497">
        <v>5</v>
      </c>
      <c r="B103" s="498">
        <v>902</v>
      </c>
      <c r="C103" s="499" t="s">
        <v>645</v>
      </c>
      <c r="D103" s="500" t="s">
        <v>552</v>
      </c>
      <c r="E103" s="500">
        <v>1825</v>
      </c>
      <c r="F103" s="501">
        <v>11.5</v>
      </c>
      <c r="G103" s="502">
        <f>F103*E103</f>
        <v>20987.5</v>
      </c>
      <c r="H103" s="481"/>
      <c r="I103" s="547"/>
      <c r="J103" s="501">
        <f>K103-I103</f>
        <v>0</v>
      </c>
      <c r="K103" s="501"/>
      <c r="L103" s="529"/>
      <c r="M103" s="502">
        <f>F103*K103</f>
        <v>0</v>
      </c>
    </row>
    <row r="104" spans="1:13" ht="24.95" customHeight="1" thickTop="1" thickBot="1">
      <c r="A104" s="74"/>
      <c r="B104" s="15"/>
      <c r="C104" s="16" t="s">
        <v>646</v>
      </c>
      <c r="D104" s="84"/>
      <c r="E104" s="84"/>
      <c r="F104" s="85"/>
      <c r="G104" s="86">
        <f>SUM(G100:G103)</f>
        <v>390827.5</v>
      </c>
      <c r="I104" s="573"/>
      <c r="J104" s="84"/>
      <c r="K104" s="85"/>
      <c r="L104" s="85"/>
      <c r="M104" s="226">
        <f>SUM(M100:M103)</f>
        <v>0</v>
      </c>
    </row>
    <row r="105" spans="1:13" ht="21.95" customHeight="1" thickTop="1">
      <c r="A105" s="66"/>
      <c r="B105" s="67"/>
      <c r="C105" s="96" t="s">
        <v>647</v>
      </c>
      <c r="D105" s="88"/>
      <c r="E105" s="88"/>
      <c r="F105" s="89"/>
      <c r="G105" s="90"/>
      <c r="I105" s="575"/>
      <c r="J105" s="88"/>
      <c r="K105" s="89"/>
      <c r="L105" s="462"/>
      <c r="M105" s="90"/>
    </row>
    <row r="106" spans="1:13" s="224" customFormat="1" ht="51">
      <c r="A106" s="475">
        <v>6</v>
      </c>
      <c r="B106" s="476">
        <v>901</v>
      </c>
      <c r="C106" s="496" t="s">
        <v>474</v>
      </c>
      <c r="D106" s="478" t="s">
        <v>140</v>
      </c>
      <c r="E106" s="478">
        <v>2200</v>
      </c>
      <c r="F106" s="479">
        <v>264.5</v>
      </c>
      <c r="G106" s="480">
        <f>F106*E106</f>
        <v>581900</v>
      </c>
      <c r="H106" s="481"/>
      <c r="I106" s="518"/>
      <c r="J106" s="479">
        <f>K106-I106</f>
        <v>0</v>
      </c>
      <c r="K106" s="479"/>
      <c r="L106" s="526"/>
      <c r="M106" s="480">
        <f>F106*K106</f>
        <v>0</v>
      </c>
    </row>
    <row r="107" spans="1:13" s="224" customFormat="1" ht="51">
      <c r="A107" s="475">
        <v>7</v>
      </c>
      <c r="B107" s="476">
        <v>901</v>
      </c>
      <c r="C107" s="496" t="s">
        <v>475</v>
      </c>
      <c r="D107" s="478" t="s">
        <v>552</v>
      </c>
      <c r="E107" s="478">
        <v>25</v>
      </c>
      <c r="F107" s="479">
        <v>184</v>
      </c>
      <c r="G107" s="480">
        <f>F107*E107</f>
        <v>4600</v>
      </c>
      <c r="H107" s="481"/>
      <c r="I107" s="518"/>
      <c r="J107" s="479">
        <f>K107-I107</f>
        <v>0</v>
      </c>
      <c r="K107" s="479"/>
      <c r="L107" s="526"/>
      <c r="M107" s="480">
        <f>F107*K107</f>
        <v>0</v>
      </c>
    </row>
    <row r="108" spans="1:13" s="224" customFormat="1" ht="51">
      <c r="A108" s="475">
        <v>8</v>
      </c>
      <c r="B108" s="476">
        <v>901</v>
      </c>
      <c r="C108" s="496" t="s">
        <v>476</v>
      </c>
      <c r="D108" s="478" t="s">
        <v>140</v>
      </c>
      <c r="E108" s="478">
        <v>4</v>
      </c>
      <c r="F108" s="479">
        <v>264.5</v>
      </c>
      <c r="G108" s="480">
        <f>F108*E108</f>
        <v>1058</v>
      </c>
      <c r="H108" s="481"/>
      <c r="I108" s="518"/>
      <c r="J108" s="479">
        <f>K108-I108</f>
        <v>0</v>
      </c>
      <c r="K108" s="479"/>
      <c r="L108" s="526"/>
      <c r="M108" s="480">
        <f>F108*K108</f>
        <v>0</v>
      </c>
    </row>
    <row r="109" spans="1:13" s="224" customFormat="1" ht="51.75" thickBot="1">
      <c r="A109" s="497">
        <v>9</v>
      </c>
      <c r="B109" s="498">
        <v>901</v>
      </c>
      <c r="C109" s="499" t="s">
        <v>430</v>
      </c>
      <c r="D109" s="500" t="s">
        <v>552</v>
      </c>
      <c r="E109" s="500">
        <v>190</v>
      </c>
      <c r="F109" s="501">
        <v>40.25</v>
      </c>
      <c r="G109" s="502">
        <f>F109*E109</f>
        <v>7647.5</v>
      </c>
      <c r="H109" s="481"/>
      <c r="I109" s="547"/>
      <c r="J109" s="501">
        <f>K109-I109</f>
        <v>0</v>
      </c>
      <c r="K109" s="501"/>
      <c r="L109" s="529"/>
      <c r="M109" s="502">
        <f>F109*K109</f>
        <v>0</v>
      </c>
    </row>
    <row r="110" spans="1:13" ht="24.95" customHeight="1" thickTop="1" thickBot="1">
      <c r="A110" s="74"/>
      <c r="B110" s="15"/>
      <c r="C110" s="16" t="s">
        <v>241</v>
      </c>
      <c r="D110" s="84"/>
      <c r="E110" s="84"/>
      <c r="F110" s="85"/>
      <c r="G110" s="86">
        <f>SUM(G106:G109)</f>
        <v>595205.5</v>
      </c>
      <c r="I110" s="573"/>
      <c r="J110" s="84"/>
      <c r="K110" s="85"/>
      <c r="L110" s="85"/>
      <c r="M110" s="226">
        <f>SUM(M106:M109)</f>
        <v>0</v>
      </c>
    </row>
    <row r="111" spans="1:13" ht="21.95" customHeight="1" thickTop="1">
      <c r="A111" s="66"/>
      <c r="B111" s="67"/>
      <c r="C111" s="96" t="s">
        <v>242</v>
      </c>
      <c r="D111" s="88"/>
      <c r="E111" s="88"/>
      <c r="F111" s="89"/>
      <c r="G111" s="90"/>
      <c r="I111" s="575"/>
      <c r="J111" s="88"/>
      <c r="K111" s="89"/>
      <c r="L111" s="462"/>
      <c r="M111" s="90"/>
    </row>
    <row r="112" spans="1:13" s="224" customFormat="1" ht="78">
      <c r="A112" s="667" t="s">
        <v>243</v>
      </c>
      <c r="B112" s="668">
        <v>906</v>
      </c>
      <c r="C112" s="496" t="s">
        <v>600</v>
      </c>
      <c r="D112" s="478" t="s">
        <v>140</v>
      </c>
      <c r="E112" s="478" t="s">
        <v>141</v>
      </c>
      <c r="F112" s="479">
        <v>460</v>
      </c>
      <c r="G112" s="480"/>
      <c r="H112" s="481"/>
      <c r="I112" s="518"/>
      <c r="J112" s="479">
        <f>K112-I112</f>
        <v>0</v>
      </c>
      <c r="K112" s="479"/>
      <c r="L112" s="526"/>
      <c r="M112" s="480">
        <f>F112*K112</f>
        <v>0</v>
      </c>
    </row>
    <row r="113" spans="1:13" s="224" customFormat="1" ht="51">
      <c r="A113" s="475">
        <v>10</v>
      </c>
      <c r="B113" s="476">
        <v>905</v>
      </c>
      <c r="C113" s="496" t="s">
        <v>651</v>
      </c>
      <c r="D113" s="478" t="s">
        <v>140</v>
      </c>
      <c r="E113" s="478">
        <v>1775</v>
      </c>
      <c r="F113" s="479">
        <v>132.25</v>
      </c>
      <c r="G113" s="480">
        <f>F113*E113</f>
        <v>234743.75</v>
      </c>
      <c r="H113" s="481"/>
      <c r="I113" s="518"/>
      <c r="J113" s="479">
        <f>K113-I113</f>
        <v>0</v>
      </c>
      <c r="K113" s="479"/>
      <c r="L113" s="526"/>
      <c r="M113" s="480">
        <f>F113*K113</f>
        <v>0</v>
      </c>
    </row>
    <row r="114" spans="1:13" s="224" customFormat="1" ht="51">
      <c r="A114" s="475">
        <v>11</v>
      </c>
      <c r="B114" s="476">
        <v>1301</v>
      </c>
      <c r="C114" s="496" t="s">
        <v>652</v>
      </c>
      <c r="D114" s="478" t="s">
        <v>67</v>
      </c>
      <c r="E114" s="478">
        <v>83</v>
      </c>
      <c r="F114" s="479">
        <v>920</v>
      </c>
      <c r="G114" s="480">
        <f>F114*E114</f>
        <v>76360</v>
      </c>
      <c r="H114" s="481"/>
      <c r="I114" s="518"/>
      <c r="J114" s="479">
        <f>K114-I114</f>
        <v>0</v>
      </c>
      <c r="K114" s="479"/>
      <c r="L114" s="526"/>
      <c r="M114" s="480">
        <f>F114*K114</f>
        <v>0</v>
      </c>
    </row>
    <row r="115" spans="1:13" s="224" customFormat="1" ht="51">
      <c r="A115" s="475">
        <v>12</v>
      </c>
      <c r="B115" s="476">
        <v>1301</v>
      </c>
      <c r="C115" s="496" t="s">
        <v>653</v>
      </c>
      <c r="D115" s="478" t="s">
        <v>67</v>
      </c>
      <c r="E115" s="478">
        <v>74</v>
      </c>
      <c r="F115" s="479">
        <v>920</v>
      </c>
      <c r="G115" s="480">
        <f>F115*E115</f>
        <v>68080</v>
      </c>
      <c r="H115" s="481"/>
      <c r="I115" s="518"/>
      <c r="J115" s="479">
        <f>K115-I115</f>
        <v>0</v>
      </c>
      <c r="K115" s="479"/>
      <c r="L115" s="526"/>
      <c r="M115" s="480">
        <f>F115*K115</f>
        <v>0</v>
      </c>
    </row>
    <row r="116" spans="1:13" s="224" customFormat="1" ht="39" thickBot="1">
      <c r="A116" s="497">
        <v>13</v>
      </c>
      <c r="B116" s="498">
        <v>1301</v>
      </c>
      <c r="C116" s="499" t="s">
        <v>147</v>
      </c>
      <c r="D116" s="500" t="s">
        <v>67</v>
      </c>
      <c r="E116" s="500">
        <v>54</v>
      </c>
      <c r="F116" s="501">
        <v>920</v>
      </c>
      <c r="G116" s="502">
        <f>F116*E116</f>
        <v>49680</v>
      </c>
      <c r="H116" s="481"/>
      <c r="I116" s="547"/>
      <c r="J116" s="501">
        <f>K116-I116</f>
        <v>0</v>
      </c>
      <c r="K116" s="501"/>
      <c r="L116" s="529"/>
      <c r="M116" s="502">
        <f>F116*K116</f>
        <v>0</v>
      </c>
    </row>
    <row r="117" spans="1:13" ht="24.95" customHeight="1" thickTop="1" thickBot="1">
      <c r="A117" s="74"/>
      <c r="B117" s="15"/>
      <c r="C117" s="16" t="s">
        <v>876</v>
      </c>
      <c r="D117" s="84"/>
      <c r="E117" s="84"/>
      <c r="F117" s="85"/>
      <c r="G117" s="86">
        <f>SUM(G112:G116)</f>
        <v>428863.75</v>
      </c>
      <c r="I117" s="573"/>
      <c r="J117" s="84"/>
      <c r="K117" s="85"/>
      <c r="L117" s="85"/>
      <c r="M117" s="226">
        <f>SUM(M112:M116)</f>
        <v>0</v>
      </c>
    </row>
    <row r="118" spans="1:13" ht="21.95" customHeight="1" thickTop="1">
      <c r="A118" s="66"/>
      <c r="B118" s="67"/>
      <c r="C118" s="96" t="s">
        <v>148</v>
      </c>
      <c r="D118" s="88"/>
      <c r="E118" s="88"/>
      <c r="F118" s="89"/>
      <c r="G118" s="90"/>
      <c r="H118" s="222"/>
      <c r="I118" s="575"/>
      <c r="J118" s="88"/>
      <c r="K118" s="89"/>
      <c r="L118" s="462"/>
      <c r="M118" s="90"/>
    </row>
    <row r="119" spans="1:13" s="224" customFormat="1" ht="84">
      <c r="A119" s="667" t="s">
        <v>237</v>
      </c>
      <c r="B119" s="668">
        <v>906</v>
      </c>
      <c r="C119" s="496" t="s">
        <v>891</v>
      </c>
      <c r="D119" s="478" t="s">
        <v>140</v>
      </c>
      <c r="E119" s="478" t="s">
        <v>141</v>
      </c>
      <c r="F119" s="479">
        <v>230</v>
      </c>
      <c r="G119" s="480"/>
      <c r="H119" s="481"/>
      <c r="I119" s="518"/>
      <c r="J119" s="479">
        <f>K119-I119</f>
        <v>0</v>
      </c>
      <c r="K119" s="479"/>
      <c r="L119" s="526"/>
      <c r="M119" s="480">
        <f>F119*K119</f>
        <v>0</v>
      </c>
    </row>
    <row r="120" spans="1:13" s="224" customFormat="1" ht="39" thickBot="1">
      <c r="A120" s="497">
        <v>14</v>
      </c>
      <c r="B120" s="498">
        <v>1202</v>
      </c>
      <c r="C120" s="499" t="s">
        <v>238</v>
      </c>
      <c r="D120" s="500" t="s">
        <v>552</v>
      </c>
      <c r="E120" s="500">
        <v>655</v>
      </c>
      <c r="F120" s="501">
        <v>11.5</v>
      </c>
      <c r="G120" s="502">
        <f>F120*E120</f>
        <v>7532.5</v>
      </c>
      <c r="H120" s="481"/>
      <c r="I120" s="547"/>
      <c r="J120" s="501">
        <f>K120-I120</f>
        <v>0</v>
      </c>
      <c r="K120" s="501"/>
      <c r="L120" s="529"/>
      <c r="M120" s="502">
        <f>F120*K120</f>
        <v>0</v>
      </c>
    </row>
    <row r="121" spans="1:13" ht="24.95" customHeight="1" thickTop="1" thickBot="1">
      <c r="A121" s="74"/>
      <c r="B121" s="15"/>
      <c r="C121" s="16" t="s">
        <v>581</v>
      </c>
      <c r="D121" s="84"/>
      <c r="E121" s="84"/>
      <c r="F121" s="85"/>
      <c r="G121" s="86">
        <f>SUM(G119:G120)</f>
        <v>7532.5</v>
      </c>
      <c r="I121" s="573"/>
      <c r="J121" s="84"/>
      <c r="K121" s="85"/>
      <c r="L121" s="85"/>
      <c r="M121" s="226">
        <f>SUM(M119:M120)</f>
        <v>0</v>
      </c>
    </row>
    <row r="122" spans="1:13" ht="21.95" customHeight="1" thickTop="1">
      <c r="A122" s="66"/>
      <c r="B122" s="67"/>
      <c r="C122" s="96" t="s">
        <v>451</v>
      </c>
      <c r="D122" s="88"/>
      <c r="E122" s="88"/>
      <c r="F122" s="89"/>
      <c r="G122" s="90"/>
      <c r="I122" s="575"/>
      <c r="J122" s="88"/>
      <c r="K122" s="89"/>
      <c r="L122" s="462"/>
      <c r="M122" s="90"/>
    </row>
    <row r="123" spans="1:13" s="224" customFormat="1" ht="51.75" thickBot="1">
      <c r="A123" s="497">
        <v>15</v>
      </c>
      <c r="B123" s="498">
        <v>1001</v>
      </c>
      <c r="C123" s="499" t="s">
        <v>878</v>
      </c>
      <c r="D123" s="500" t="s">
        <v>140</v>
      </c>
      <c r="E123" s="500">
        <v>11625</v>
      </c>
      <c r="F123" s="501">
        <v>16.100000000000001</v>
      </c>
      <c r="G123" s="502">
        <f>F123*E123</f>
        <v>187162.50000000003</v>
      </c>
      <c r="H123" s="481"/>
      <c r="I123" s="547"/>
      <c r="J123" s="501">
        <f>K123-I123</f>
        <v>0</v>
      </c>
      <c r="K123" s="501"/>
      <c r="L123" s="529"/>
      <c r="M123" s="502">
        <f>F123*K123</f>
        <v>0</v>
      </c>
    </row>
    <row r="124" spans="1:13" ht="24.95" customHeight="1" thickTop="1" thickBot="1">
      <c r="A124" s="74"/>
      <c r="B124" s="15"/>
      <c r="C124" s="16" t="s">
        <v>550</v>
      </c>
      <c r="D124" s="84"/>
      <c r="E124" s="84"/>
      <c r="F124" s="85"/>
      <c r="G124" s="86">
        <f>SUM(G123)</f>
        <v>187162.50000000003</v>
      </c>
      <c r="I124" s="573"/>
      <c r="J124" s="84"/>
      <c r="K124" s="85"/>
      <c r="L124" s="85"/>
      <c r="M124" s="226">
        <f>SUM(M123)</f>
        <v>0</v>
      </c>
    </row>
    <row r="125" spans="1:13" ht="21.95" customHeight="1" thickTop="1">
      <c r="A125" s="66"/>
      <c r="B125" s="67"/>
      <c r="C125" s="96" t="s">
        <v>452</v>
      </c>
      <c r="D125" s="88"/>
      <c r="E125" s="88"/>
      <c r="F125" s="89"/>
      <c r="G125" s="90"/>
      <c r="I125" s="575"/>
      <c r="J125" s="88"/>
      <c r="K125" s="89"/>
      <c r="L125" s="462"/>
      <c r="M125" s="90"/>
    </row>
    <row r="126" spans="1:13" s="224" customFormat="1" ht="51.75" thickBot="1">
      <c r="A126" s="675">
        <v>16</v>
      </c>
      <c r="B126" s="676">
        <v>1501</v>
      </c>
      <c r="C126" s="677" t="s">
        <v>879</v>
      </c>
      <c r="D126" s="678" t="s">
        <v>552</v>
      </c>
      <c r="E126" s="678">
        <v>11</v>
      </c>
      <c r="F126" s="503">
        <v>632.5</v>
      </c>
      <c r="G126" s="509">
        <f>F126*E126</f>
        <v>6957.5</v>
      </c>
      <c r="H126" s="481"/>
      <c r="I126" s="518"/>
      <c r="J126" s="479">
        <f>K126-I126</f>
        <v>0</v>
      </c>
      <c r="K126" s="479"/>
      <c r="L126" s="526"/>
      <c r="M126" s="480">
        <f>F126*K126</f>
        <v>0</v>
      </c>
    </row>
    <row r="127" spans="1:13" ht="24.95" customHeight="1" thickTop="1" thickBot="1">
      <c r="A127" s="134"/>
      <c r="B127" s="115"/>
      <c r="C127" s="116" t="s">
        <v>20</v>
      </c>
      <c r="D127" s="144"/>
      <c r="E127" s="144"/>
      <c r="F127" s="146"/>
      <c r="G127" s="147">
        <f>SUM(G126)</f>
        <v>6957.5</v>
      </c>
      <c r="I127" s="587"/>
      <c r="J127" s="144"/>
      <c r="K127" s="146"/>
      <c r="L127" s="146"/>
      <c r="M127" s="227">
        <f>SUM(M126)</f>
        <v>0</v>
      </c>
    </row>
    <row r="128" spans="1:13" ht="9.9499999999999993" customHeight="1" thickTop="1" thickBot="1">
      <c r="A128" s="15"/>
      <c r="B128" s="15"/>
      <c r="C128" s="16"/>
      <c r="D128" s="84"/>
      <c r="E128" s="84"/>
      <c r="F128" s="172"/>
      <c r="G128" s="173"/>
      <c r="I128" s="576"/>
      <c r="J128" s="84"/>
      <c r="K128" s="172"/>
      <c r="L128" s="172"/>
      <c r="M128" s="173"/>
    </row>
    <row r="129" spans="1:13" ht="24.95" customHeight="1" thickTop="1" thickBot="1">
      <c r="A129" s="117"/>
      <c r="B129" s="118"/>
      <c r="C129" s="106" t="s">
        <v>176</v>
      </c>
      <c r="D129" s="191"/>
      <c r="E129" s="191"/>
      <c r="F129" s="194"/>
      <c r="G129" s="176">
        <f>G127+G124+G121+G117+G110+G104+G98</f>
        <v>1629406.25</v>
      </c>
      <c r="I129" s="581"/>
      <c r="J129" s="191"/>
      <c r="K129" s="192"/>
      <c r="L129" s="192"/>
      <c r="M129" s="230">
        <f>M127+M124+M121+M117+M110+M104+M98</f>
        <v>0</v>
      </c>
    </row>
    <row r="130" spans="1:13" ht="9.9499999999999993" customHeight="1" thickTop="1">
      <c r="A130" s="9"/>
      <c r="B130" s="9"/>
      <c r="C130" s="10"/>
      <c r="D130" s="177"/>
      <c r="E130" s="177"/>
      <c r="F130" s="178"/>
      <c r="G130" s="178"/>
      <c r="H130" s="182"/>
      <c r="I130" s="567"/>
      <c r="J130" s="177"/>
      <c r="K130" s="178"/>
      <c r="L130" s="178"/>
      <c r="M130" s="178"/>
    </row>
    <row r="131" spans="1:13" ht="25.5" customHeight="1">
      <c r="A131" s="8"/>
      <c r="B131" s="8"/>
      <c r="C131" s="8" t="s">
        <v>614</v>
      </c>
      <c r="D131" s="179"/>
      <c r="E131" s="179"/>
      <c r="F131" s="180"/>
      <c r="G131" s="180"/>
      <c r="I131" s="578"/>
      <c r="J131" s="179"/>
      <c r="K131" s="180"/>
      <c r="L131" s="180"/>
      <c r="M131" s="180"/>
    </row>
    <row r="132" spans="1:13" ht="10.5" customHeight="1" thickBot="1">
      <c r="A132" s="2"/>
      <c r="B132" s="2"/>
      <c r="C132" s="2"/>
      <c r="D132" s="182"/>
      <c r="E132" s="183"/>
      <c r="F132" s="184"/>
      <c r="G132" s="184"/>
      <c r="I132" s="579"/>
      <c r="J132" s="183"/>
      <c r="K132" s="184"/>
      <c r="L132" s="184"/>
      <c r="M132" s="184"/>
    </row>
    <row r="133" spans="1:13" ht="25.5" customHeight="1" thickTop="1">
      <c r="A133" s="107" t="s">
        <v>247</v>
      </c>
      <c r="B133" s="108"/>
      <c r="C133" s="108" t="s">
        <v>248</v>
      </c>
      <c r="D133" s="108" t="s">
        <v>245</v>
      </c>
      <c r="E133" s="108" t="s">
        <v>246</v>
      </c>
      <c r="F133" s="109" t="s">
        <v>249</v>
      </c>
      <c r="G133" s="110" t="s">
        <v>244</v>
      </c>
      <c r="I133" s="580"/>
      <c r="J133" s="108"/>
      <c r="K133" s="109"/>
      <c r="L133" s="464"/>
      <c r="M133" s="110"/>
    </row>
    <row r="134" spans="1:13" ht="18.75" customHeight="1">
      <c r="A134" s="68"/>
      <c r="B134" s="69"/>
      <c r="C134" s="75" t="s">
        <v>21</v>
      </c>
      <c r="D134" s="91"/>
      <c r="E134" s="91"/>
      <c r="F134" s="92"/>
      <c r="G134" s="93"/>
      <c r="I134" s="549"/>
      <c r="J134" s="91"/>
      <c r="K134" s="92"/>
      <c r="L134" s="463"/>
      <c r="M134" s="93"/>
    </row>
    <row r="135" spans="1:13" ht="55.5" customHeight="1">
      <c r="A135" s="68"/>
      <c r="B135" s="69"/>
      <c r="C135" s="119" t="s">
        <v>880</v>
      </c>
      <c r="D135" s="91"/>
      <c r="E135" s="91"/>
      <c r="F135" s="92"/>
      <c r="G135" s="93"/>
      <c r="I135" s="549"/>
      <c r="J135" s="91"/>
      <c r="K135" s="92"/>
      <c r="L135" s="463"/>
      <c r="M135" s="93"/>
    </row>
    <row r="136" spans="1:13" ht="51">
      <c r="A136" s="68">
        <v>1</v>
      </c>
      <c r="B136" s="69"/>
      <c r="C136" s="70" t="s">
        <v>429</v>
      </c>
      <c r="D136" s="91"/>
      <c r="E136" s="91"/>
      <c r="F136" s="92"/>
      <c r="G136" s="93"/>
      <c r="I136" s="549"/>
      <c r="J136" s="91"/>
      <c r="K136" s="92"/>
      <c r="L136" s="463"/>
      <c r="M136" s="93"/>
    </row>
    <row r="137" spans="1:13" s="224" customFormat="1" ht="25.5">
      <c r="A137" s="511" t="s">
        <v>27</v>
      </c>
      <c r="B137" s="512" t="s">
        <v>779</v>
      </c>
      <c r="C137" s="477" t="s">
        <v>24</v>
      </c>
      <c r="D137" s="513" t="s">
        <v>30</v>
      </c>
      <c r="E137" s="514">
        <v>29</v>
      </c>
      <c r="F137" s="479">
        <v>1610</v>
      </c>
      <c r="G137" s="480">
        <f>F137*E137</f>
        <v>46690</v>
      </c>
      <c r="H137" s="481"/>
      <c r="I137" s="518">
        <v>17</v>
      </c>
      <c r="J137" s="479">
        <f>K137-I137</f>
        <v>0</v>
      </c>
      <c r="K137" s="479">
        <v>17</v>
      </c>
      <c r="L137" s="525">
        <v>0.25</v>
      </c>
      <c r="M137" s="480">
        <f>F137*K137*L137</f>
        <v>6842.5</v>
      </c>
    </row>
    <row r="138" spans="1:13" s="224" customFormat="1" ht="25.5">
      <c r="A138" s="511" t="s">
        <v>28</v>
      </c>
      <c r="B138" s="512" t="s">
        <v>779</v>
      </c>
      <c r="C138" s="477" t="s">
        <v>25</v>
      </c>
      <c r="D138" s="513" t="s">
        <v>30</v>
      </c>
      <c r="E138" s="514">
        <v>36</v>
      </c>
      <c r="F138" s="479">
        <v>1437</v>
      </c>
      <c r="G138" s="480">
        <f>F138*E138</f>
        <v>51732</v>
      </c>
      <c r="H138" s="481"/>
      <c r="I138" s="518">
        <v>20</v>
      </c>
      <c r="J138" s="479">
        <f>K138-I138</f>
        <v>0</v>
      </c>
      <c r="K138" s="479">
        <v>20</v>
      </c>
      <c r="L138" s="525">
        <v>0.25</v>
      </c>
      <c r="M138" s="480">
        <f>F138*K138*L138</f>
        <v>7185</v>
      </c>
    </row>
    <row r="139" spans="1:13" s="224" customFormat="1" ht="25.5">
      <c r="A139" s="511" t="s">
        <v>29</v>
      </c>
      <c r="B139" s="512" t="s">
        <v>779</v>
      </c>
      <c r="C139" s="477" t="s">
        <v>26</v>
      </c>
      <c r="D139" s="513" t="s">
        <v>30</v>
      </c>
      <c r="E139" s="514">
        <v>9</v>
      </c>
      <c r="F139" s="479">
        <v>920</v>
      </c>
      <c r="G139" s="480">
        <f>F139*E139</f>
        <v>8280</v>
      </c>
      <c r="H139" s="481"/>
      <c r="I139" s="518">
        <v>3</v>
      </c>
      <c r="J139" s="479">
        <f>K139-I139</f>
        <v>0</v>
      </c>
      <c r="K139" s="479">
        <v>3</v>
      </c>
      <c r="L139" s="525">
        <v>0.25</v>
      </c>
      <c r="M139" s="480">
        <f>F139*K139*L139</f>
        <v>690</v>
      </c>
    </row>
    <row r="140" spans="1:13" s="224" customFormat="1" ht="51">
      <c r="A140" s="475">
        <v>2</v>
      </c>
      <c r="B140" s="476"/>
      <c r="C140" s="496" t="s">
        <v>57</v>
      </c>
      <c r="D140" s="478"/>
      <c r="E140" s="478"/>
      <c r="F140" s="479"/>
      <c r="G140" s="480"/>
      <c r="H140" s="481"/>
      <c r="I140" s="518"/>
      <c r="J140" s="478"/>
      <c r="K140" s="479"/>
      <c r="L140" s="526"/>
      <c r="M140" s="480"/>
    </row>
    <row r="141" spans="1:13" s="224" customFormat="1" ht="25.5">
      <c r="A141" s="511" t="s">
        <v>817</v>
      </c>
      <c r="B141" s="512" t="s">
        <v>779</v>
      </c>
      <c r="C141" s="477" t="s">
        <v>814</v>
      </c>
      <c r="D141" s="513" t="s">
        <v>30</v>
      </c>
      <c r="E141" s="514">
        <v>29</v>
      </c>
      <c r="F141" s="479">
        <v>1667</v>
      </c>
      <c r="G141" s="480">
        <f>F141*E141</f>
        <v>48343</v>
      </c>
      <c r="H141" s="481"/>
      <c r="I141" s="518">
        <v>18</v>
      </c>
      <c r="J141" s="479">
        <f>K141-I141</f>
        <v>0</v>
      </c>
      <c r="K141" s="479">
        <v>18</v>
      </c>
      <c r="L141" s="525">
        <v>0.25</v>
      </c>
      <c r="M141" s="480">
        <f>F141*K141*L141</f>
        <v>7501.5</v>
      </c>
    </row>
    <row r="142" spans="1:13" s="224" customFormat="1" ht="25.5">
      <c r="A142" s="511" t="s">
        <v>818</v>
      </c>
      <c r="B142" s="512" t="s">
        <v>779</v>
      </c>
      <c r="C142" s="477" t="s">
        <v>815</v>
      </c>
      <c r="D142" s="513" t="s">
        <v>30</v>
      </c>
      <c r="E142" s="514">
        <v>36</v>
      </c>
      <c r="F142" s="479">
        <v>1667</v>
      </c>
      <c r="G142" s="480">
        <f>F142*E142</f>
        <v>60012</v>
      </c>
      <c r="H142" s="481"/>
      <c r="I142" s="518">
        <v>23</v>
      </c>
      <c r="J142" s="479">
        <f>K142-I142</f>
        <v>0</v>
      </c>
      <c r="K142" s="479">
        <v>23</v>
      </c>
      <c r="L142" s="525">
        <v>0.25</v>
      </c>
      <c r="M142" s="480">
        <f>F142*K142*L142</f>
        <v>9585.25</v>
      </c>
    </row>
    <row r="143" spans="1:13" s="224" customFormat="1" ht="25.5">
      <c r="A143" s="511" t="s">
        <v>819</v>
      </c>
      <c r="B143" s="512" t="s">
        <v>779</v>
      </c>
      <c r="C143" s="477" t="s">
        <v>816</v>
      </c>
      <c r="D143" s="513" t="s">
        <v>30</v>
      </c>
      <c r="E143" s="514">
        <v>9</v>
      </c>
      <c r="F143" s="479">
        <v>977</v>
      </c>
      <c r="G143" s="480">
        <f>F143*E143</f>
        <v>8793</v>
      </c>
      <c r="H143" s="481"/>
      <c r="I143" s="518">
        <v>4</v>
      </c>
      <c r="J143" s="479">
        <f>K143-I143</f>
        <v>0</v>
      </c>
      <c r="K143" s="479">
        <v>4</v>
      </c>
      <c r="L143" s="525">
        <v>0.25</v>
      </c>
      <c r="M143" s="480">
        <f>F143*K143*L143</f>
        <v>977</v>
      </c>
    </row>
    <row r="144" spans="1:13" s="224" customFormat="1" ht="51">
      <c r="A144" s="475">
        <v>3</v>
      </c>
      <c r="B144" s="476"/>
      <c r="C144" s="496" t="s">
        <v>58</v>
      </c>
      <c r="D144" s="478"/>
      <c r="E144" s="478"/>
      <c r="F144" s="479"/>
      <c r="G144" s="480"/>
      <c r="H144" s="481"/>
      <c r="I144" s="518"/>
      <c r="J144" s="478"/>
      <c r="K144" s="479"/>
      <c r="L144" s="526"/>
      <c r="M144" s="480"/>
    </row>
    <row r="145" spans="1:13" s="224" customFormat="1" ht="25.5">
      <c r="A145" s="475"/>
      <c r="B145" s="476">
        <v>18</v>
      </c>
      <c r="C145" s="477" t="s">
        <v>820</v>
      </c>
      <c r="D145" s="478" t="s">
        <v>30</v>
      </c>
      <c r="E145" s="478">
        <v>56</v>
      </c>
      <c r="F145" s="479">
        <v>2185</v>
      </c>
      <c r="G145" s="480">
        <f>F145*E145</f>
        <v>122360</v>
      </c>
      <c r="H145" s="481"/>
      <c r="I145" s="518">
        <v>36</v>
      </c>
      <c r="J145" s="479">
        <f t="shared" ref="J145:J153" si="7">K145-I145</f>
        <v>0</v>
      </c>
      <c r="K145" s="479">
        <v>36</v>
      </c>
      <c r="L145" s="525">
        <v>0.25</v>
      </c>
      <c r="M145" s="480">
        <f>F145*K145*L145</f>
        <v>19665</v>
      </c>
    </row>
    <row r="146" spans="1:13" s="224" customFormat="1" ht="63.75">
      <c r="A146" s="475">
        <v>4</v>
      </c>
      <c r="B146" s="476">
        <v>18</v>
      </c>
      <c r="C146" s="496" t="s">
        <v>59</v>
      </c>
      <c r="D146" s="478" t="s">
        <v>30</v>
      </c>
      <c r="E146" s="478" t="s">
        <v>141</v>
      </c>
      <c r="F146" s="479">
        <v>1955</v>
      </c>
      <c r="G146" s="480"/>
      <c r="H146" s="481"/>
      <c r="I146" s="518">
        <v>12</v>
      </c>
      <c r="J146" s="479">
        <f>K146-I146</f>
        <v>0</v>
      </c>
      <c r="K146" s="479">
        <v>12</v>
      </c>
      <c r="L146" s="525">
        <v>0.25</v>
      </c>
      <c r="M146" s="480">
        <f t="shared" ref="M146:M153" si="8">F146*K146*L146</f>
        <v>5865</v>
      </c>
    </row>
    <row r="147" spans="1:13" s="224" customFormat="1" ht="51">
      <c r="A147" s="475">
        <v>5</v>
      </c>
      <c r="B147" s="476"/>
      <c r="C147" s="496" t="s">
        <v>60</v>
      </c>
      <c r="D147" s="478"/>
      <c r="E147" s="478"/>
      <c r="F147" s="479"/>
      <c r="G147" s="480"/>
      <c r="H147" s="481"/>
      <c r="I147" s="518"/>
      <c r="J147" s="479"/>
      <c r="K147" s="479"/>
      <c r="L147" s="525"/>
      <c r="M147" s="480"/>
    </row>
    <row r="148" spans="1:13" s="224" customFormat="1" ht="25.5">
      <c r="A148" s="475"/>
      <c r="B148" s="476">
        <v>18</v>
      </c>
      <c r="C148" s="477" t="s">
        <v>821</v>
      </c>
      <c r="D148" s="478" t="s">
        <v>30</v>
      </c>
      <c r="E148" s="478">
        <v>26</v>
      </c>
      <c r="F148" s="479">
        <v>1610</v>
      </c>
      <c r="G148" s="480">
        <f t="shared" ref="G148:G153" si="9">F148*E148</f>
        <v>41860</v>
      </c>
      <c r="H148" s="481"/>
      <c r="I148" s="518">
        <v>16</v>
      </c>
      <c r="J148" s="479">
        <f t="shared" si="7"/>
        <v>0</v>
      </c>
      <c r="K148" s="479">
        <v>16</v>
      </c>
      <c r="L148" s="525">
        <v>0.75</v>
      </c>
      <c r="M148" s="480">
        <f t="shared" si="8"/>
        <v>19320</v>
      </c>
    </row>
    <row r="149" spans="1:13" s="224" customFormat="1" ht="51">
      <c r="A149" s="475">
        <v>6</v>
      </c>
      <c r="B149" s="476">
        <v>18</v>
      </c>
      <c r="C149" s="496" t="s">
        <v>601</v>
      </c>
      <c r="D149" s="478" t="s">
        <v>67</v>
      </c>
      <c r="E149" s="478">
        <v>100</v>
      </c>
      <c r="F149" s="479">
        <v>115</v>
      </c>
      <c r="G149" s="480">
        <f t="shared" si="9"/>
        <v>11500</v>
      </c>
      <c r="H149" s="481"/>
      <c r="I149" s="518"/>
      <c r="J149" s="479">
        <f t="shared" si="7"/>
        <v>0</v>
      </c>
      <c r="K149" s="479"/>
      <c r="L149" s="525"/>
      <c r="M149" s="480">
        <f t="shared" si="8"/>
        <v>0</v>
      </c>
    </row>
    <row r="150" spans="1:13" s="224" customFormat="1" ht="51">
      <c r="A150" s="475">
        <v>7</v>
      </c>
      <c r="B150" s="476">
        <v>18</v>
      </c>
      <c r="C150" s="496" t="s">
        <v>851</v>
      </c>
      <c r="D150" s="478" t="s">
        <v>67</v>
      </c>
      <c r="E150" s="478">
        <v>100</v>
      </c>
      <c r="F150" s="479">
        <v>207</v>
      </c>
      <c r="G150" s="480">
        <f t="shared" si="9"/>
        <v>20700</v>
      </c>
      <c r="H150" s="481"/>
      <c r="I150" s="518">
        <v>43</v>
      </c>
      <c r="J150" s="479">
        <f t="shared" si="7"/>
        <v>0</v>
      </c>
      <c r="K150" s="479">
        <v>43</v>
      </c>
      <c r="L150" s="525">
        <v>0.9</v>
      </c>
      <c r="M150" s="480">
        <f t="shared" si="8"/>
        <v>8010.9000000000005</v>
      </c>
    </row>
    <row r="151" spans="1:13" s="224" customFormat="1" ht="38.25">
      <c r="A151" s="475">
        <v>8</v>
      </c>
      <c r="B151" s="476">
        <v>18</v>
      </c>
      <c r="C151" s="496" t="s">
        <v>527</v>
      </c>
      <c r="D151" s="478" t="s">
        <v>30</v>
      </c>
      <c r="E151" s="478">
        <v>90</v>
      </c>
      <c r="F151" s="479">
        <v>201</v>
      </c>
      <c r="G151" s="480">
        <f t="shared" si="9"/>
        <v>18090</v>
      </c>
      <c r="H151" s="481"/>
      <c r="I151" s="518">
        <v>35</v>
      </c>
      <c r="J151" s="479">
        <f t="shared" si="7"/>
        <v>0</v>
      </c>
      <c r="K151" s="479">
        <v>35</v>
      </c>
      <c r="L151" s="525">
        <v>0.9</v>
      </c>
      <c r="M151" s="480">
        <f t="shared" si="8"/>
        <v>6331.5</v>
      </c>
    </row>
    <row r="152" spans="1:13" s="224" customFormat="1" ht="38.25">
      <c r="A152" s="475">
        <v>9</v>
      </c>
      <c r="B152" s="476">
        <v>18</v>
      </c>
      <c r="C152" s="496" t="s">
        <v>853</v>
      </c>
      <c r="D152" s="478" t="s">
        <v>30</v>
      </c>
      <c r="E152" s="478">
        <v>52</v>
      </c>
      <c r="F152" s="479">
        <v>172</v>
      </c>
      <c r="G152" s="480">
        <f t="shared" si="9"/>
        <v>8944</v>
      </c>
      <c r="H152" s="481"/>
      <c r="I152" s="518">
        <v>36</v>
      </c>
      <c r="J152" s="479">
        <f t="shared" si="7"/>
        <v>0</v>
      </c>
      <c r="K152" s="479">
        <v>36</v>
      </c>
      <c r="L152" s="525">
        <v>0.9</v>
      </c>
      <c r="M152" s="480">
        <f t="shared" si="8"/>
        <v>5572.8</v>
      </c>
    </row>
    <row r="153" spans="1:13" s="224" customFormat="1" ht="26.25" thickBot="1">
      <c r="A153" s="497">
        <v>10</v>
      </c>
      <c r="B153" s="498">
        <v>18</v>
      </c>
      <c r="C153" s="499" t="s">
        <v>822</v>
      </c>
      <c r="D153" s="500" t="s">
        <v>30</v>
      </c>
      <c r="E153" s="500">
        <v>26</v>
      </c>
      <c r="F153" s="501">
        <v>115</v>
      </c>
      <c r="G153" s="502">
        <f t="shared" si="9"/>
        <v>2990</v>
      </c>
      <c r="H153" s="481"/>
      <c r="I153" s="588">
        <v>11</v>
      </c>
      <c r="J153" s="501">
        <f t="shared" si="7"/>
        <v>0</v>
      </c>
      <c r="K153" s="503">
        <v>11</v>
      </c>
      <c r="L153" s="556">
        <v>0.9</v>
      </c>
      <c r="M153" s="509">
        <f t="shared" si="8"/>
        <v>1138.5</v>
      </c>
    </row>
    <row r="154" spans="1:13" ht="24.95" customHeight="1" thickTop="1" thickBot="1">
      <c r="A154" s="74"/>
      <c r="B154" s="15"/>
      <c r="C154" s="16" t="s">
        <v>39</v>
      </c>
      <c r="D154" s="84"/>
      <c r="E154" s="84"/>
      <c r="F154" s="85"/>
      <c r="G154" s="86">
        <f>SUM(G137:G153)</f>
        <v>450294</v>
      </c>
      <c r="I154" s="485"/>
      <c r="J154" s="84"/>
      <c r="K154" s="149"/>
      <c r="L154" s="149"/>
      <c r="M154" s="227">
        <f>SUM(M137:M153)</f>
        <v>98684.95</v>
      </c>
    </row>
    <row r="155" spans="1:13" ht="18.75" customHeight="1" thickTop="1">
      <c r="A155" s="66"/>
      <c r="B155" s="67"/>
      <c r="C155" s="96" t="s">
        <v>40</v>
      </c>
      <c r="D155" s="88"/>
      <c r="E155" s="88"/>
      <c r="F155" s="89"/>
      <c r="G155" s="90"/>
      <c r="I155" s="575"/>
      <c r="J155" s="88"/>
      <c r="K155" s="89"/>
      <c r="L155" s="462"/>
      <c r="M155" s="90"/>
    </row>
    <row r="156" spans="1:13" ht="51">
      <c r="A156" s="68">
        <v>1</v>
      </c>
      <c r="B156" s="69"/>
      <c r="C156" s="70" t="s">
        <v>446</v>
      </c>
      <c r="D156" s="91"/>
      <c r="E156" s="91"/>
      <c r="F156" s="92"/>
      <c r="G156" s="93"/>
      <c r="I156" s="549"/>
      <c r="J156" s="91"/>
      <c r="K156" s="92"/>
      <c r="L156" s="463"/>
      <c r="M156" s="93"/>
    </row>
    <row r="157" spans="1:13" s="224" customFormat="1" ht="25.5">
      <c r="A157" s="511" t="s">
        <v>27</v>
      </c>
      <c r="B157" s="512" t="s">
        <v>779</v>
      </c>
      <c r="C157" s="516" t="s">
        <v>41</v>
      </c>
      <c r="D157" s="513" t="s">
        <v>42</v>
      </c>
      <c r="E157" s="514">
        <v>65</v>
      </c>
      <c r="F157" s="479">
        <v>25</v>
      </c>
      <c r="G157" s="480">
        <f t="shared" ref="G157:G162" si="10">F157*E157</f>
        <v>1625</v>
      </c>
      <c r="H157" s="481"/>
      <c r="I157" s="518">
        <v>17</v>
      </c>
      <c r="J157" s="479">
        <f t="shared" ref="J157:J162" si="11">K157-I157</f>
        <v>0</v>
      </c>
      <c r="K157" s="479">
        <v>17</v>
      </c>
      <c r="L157" s="525">
        <v>0.95</v>
      </c>
      <c r="M157" s="480">
        <f>F157*K157*L157</f>
        <v>403.75</v>
      </c>
    </row>
    <row r="158" spans="1:13" s="224" customFormat="1" ht="25.5">
      <c r="A158" s="511" t="s">
        <v>28</v>
      </c>
      <c r="B158" s="512" t="s">
        <v>779</v>
      </c>
      <c r="C158" s="516" t="s">
        <v>43</v>
      </c>
      <c r="D158" s="513" t="s">
        <v>42</v>
      </c>
      <c r="E158" s="514">
        <v>225</v>
      </c>
      <c r="F158" s="479">
        <v>32</v>
      </c>
      <c r="G158" s="480">
        <f t="shared" si="10"/>
        <v>7200</v>
      </c>
      <c r="H158" s="481"/>
      <c r="I158" s="518">
        <v>44.8</v>
      </c>
      <c r="J158" s="479">
        <f t="shared" si="11"/>
        <v>0</v>
      </c>
      <c r="K158" s="479">
        <v>44.8</v>
      </c>
      <c r="L158" s="525">
        <v>0.95</v>
      </c>
      <c r="M158" s="480">
        <f t="shared" ref="M158:M169" si="12">F158*K158*L158</f>
        <v>1361.9199999999998</v>
      </c>
    </row>
    <row r="159" spans="1:13" s="224" customFormat="1" ht="25.5">
      <c r="A159" s="511" t="s">
        <v>29</v>
      </c>
      <c r="B159" s="512" t="s">
        <v>779</v>
      </c>
      <c r="C159" s="516" t="s">
        <v>44</v>
      </c>
      <c r="D159" s="513" t="s">
        <v>42</v>
      </c>
      <c r="E159" s="514">
        <v>160</v>
      </c>
      <c r="F159" s="479">
        <v>36</v>
      </c>
      <c r="G159" s="480">
        <f t="shared" si="10"/>
        <v>5760</v>
      </c>
      <c r="H159" s="481"/>
      <c r="I159" s="518">
        <v>37.700000000000003</v>
      </c>
      <c r="J159" s="479">
        <f t="shared" si="11"/>
        <v>0</v>
      </c>
      <c r="K159" s="479">
        <v>37.700000000000003</v>
      </c>
      <c r="L159" s="525">
        <v>0.95</v>
      </c>
      <c r="M159" s="480">
        <f t="shared" si="12"/>
        <v>1289.3399999999999</v>
      </c>
    </row>
    <row r="160" spans="1:13" s="224" customFormat="1" ht="25.5">
      <c r="A160" s="511" t="s">
        <v>45</v>
      </c>
      <c r="B160" s="512" t="s">
        <v>779</v>
      </c>
      <c r="C160" s="517" t="s">
        <v>46</v>
      </c>
      <c r="D160" s="513" t="s">
        <v>42</v>
      </c>
      <c r="E160" s="514">
        <v>60</v>
      </c>
      <c r="F160" s="479">
        <v>43</v>
      </c>
      <c r="G160" s="480">
        <f t="shared" si="10"/>
        <v>2580</v>
      </c>
      <c r="H160" s="481"/>
      <c r="I160" s="518">
        <v>97.55</v>
      </c>
      <c r="J160" s="479">
        <f t="shared" si="11"/>
        <v>0</v>
      </c>
      <c r="K160" s="479">
        <v>97.55</v>
      </c>
      <c r="L160" s="525">
        <v>0.95</v>
      </c>
      <c r="M160" s="480">
        <f t="shared" si="12"/>
        <v>3984.9174999999996</v>
      </c>
    </row>
    <row r="161" spans="1:13" s="224" customFormat="1" ht="25.5">
      <c r="A161" s="511" t="s">
        <v>47</v>
      </c>
      <c r="B161" s="512" t="s">
        <v>779</v>
      </c>
      <c r="C161" s="517" t="s">
        <v>588</v>
      </c>
      <c r="D161" s="513" t="s">
        <v>42</v>
      </c>
      <c r="E161" s="514">
        <v>45</v>
      </c>
      <c r="F161" s="479">
        <v>55</v>
      </c>
      <c r="G161" s="480">
        <f t="shared" si="10"/>
        <v>2475</v>
      </c>
      <c r="H161" s="481"/>
      <c r="I161" s="518">
        <v>52.3</v>
      </c>
      <c r="J161" s="479">
        <f t="shared" si="11"/>
        <v>0</v>
      </c>
      <c r="K161" s="479">
        <v>52.3</v>
      </c>
      <c r="L161" s="525">
        <v>0.95</v>
      </c>
      <c r="M161" s="480">
        <f t="shared" si="12"/>
        <v>2732.6749999999997</v>
      </c>
    </row>
    <row r="162" spans="1:13" s="224" customFormat="1" ht="25.5">
      <c r="A162" s="511" t="s">
        <v>589</v>
      </c>
      <c r="B162" s="512" t="s">
        <v>779</v>
      </c>
      <c r="C162" s="517" t="s">
        <v>590</v>
      </c>
      <c r="D162" s="513" t="s">
        <v>42</v>
      </c>
      <c r="E162" s="514">
        <v>135</v>
      </c>
      <c r="F162" s="479">
        <v>92</v>
      </c>
      <c r="G162" s="480">
        <f t="shared" si="10"/>
        <v>12420</v>
      </c>
      <c r="H162" s="481"/>
      <c r="I162" s="518">
        <v>47.6</v>
      </c>
      <c r="J162" s="479">
        <f t="shared" si="11"/>
        <v>0</v>
      </c>
      <c r="K162" s="479">
        <v>47.6</v>
      </c>
      <c r="L162" s="525">
        <v>0.95</v>
      </c>
      <c r="M162" s="480">
        <f t="shared" si="12"/>
        <v>4160.24</v>
      </c>
    </row>
    <row r="163" spans="1:13" ht="38.25">
      <c r="A163" s="68">
        <v>2</v>
      </c>
      <c r="B163" s="69"/>
      <c r="C163" s="70" t="s">
        <v>36</v>
      </c>
      <c r="D163" s="77"/>
      <c r="E163" s="77"/>
      <c r="F163" s="78"/>
      <c r="G163" s="79"/>
      <c r="I163" s="518"/>
      <c r="J163" s="77"/>
      <c r="K163" s="479"/>
      <c r="L163" s="525"/>
      <c r="M163" s="480"/>
    </row>
    <row r="164" spans="1:13" ht="25.5">
      <c r="A164" s="120" t="s">
        <v>817</v>
      </c>
      <c r="B164" s="121" t="s">
        <v>779</v>
      </c>
      <c r="C164" s="126" t="s">
        <v>591</v>
      </c>
      <c r="D164" s="122" t="s">
        <v>67</v>
      </c>
      <c r="E164" s="123">
        <v>4</v>
      </c>
      <c r="F164" s="78">
        <v>40</v>
      </c>
      <c r="G164" s="79">
        <f t="shared" ref="G164:G169" si="13">F164*E164</f>
        <v>160</v>
      </c>
      <c r="I164" s="518">
        <v>0</v>
      </c>
      <c r="J164" s="78">
        <f t="shared" ref="J164:J169" si="14">K164-I164</f>
        <v>0</v>
      </c>
      <c r="K164" s="479">
        <v>0</v>
      </c>
      <c r="L164" s="525">
        <v>0</v>
      </c>
      <c r="M164" s="480">
        <f t="shared" si="12"/>
        <v>0</v>
      </c>
    </row>
    <row r="165" spans="1:13" ht="25.5">
      <c r="A165" s="120" t="s">
        <v>818</v>
      </c>
      <c r="B165" s="121" t="s">
        <v>779</v>
      </c>
      <c r="C165" s="126" t="s">
        <v>592</v>
      </c>
      <c r="D165" s="122" t="s">
        <v>67</v>
      </c>
      <c r="E165" s="123">
        <v>12</v>
      </c>
      <c r="F165" s="78">
        <v>57</v>
      </c>
      <c r="G165" s="79">
        <f t="shared" si="13"/>
        <v>684</v>
      </c>
      <c r="I165" s="518">
        <v>0</v>
      </c>
      <c r="J165" s="78">
        <f t="shared" si="14"/>
        <v>0</v>
      </c>
      <c r="K165" s="479">
        <v>0</v>
      </c>
      <c r="L165" s="525">
        <v>0</v>
      </c>
      <c r="M165" s="480">
        <f t="shared" si="12"/>
        <v>0</v>
      </c>
    </row>
    <row r="166" spans="1:13" s="224" customFormat="1" ht="25.5">
      <c r="A166" s="511" t="s">
        <v>819</v>
      </c>
      <c r="B166" s="512" t="s">
        <v>779</v>
      </c>
      <c r="C166" s="517" t="s">
        <v>593</v>
      </c>
      <c r="D166" s="513" t="s">
        <v>67</v>
      </c>
      <c r="E166" s="514">
        <v>6</v>
      </c>
      <c r="F166" s="479">
        <v>92</v>
      </c>
      <c r="G166" s="480">
        <f t="shared" si="13"/>
        <v>552</v>
      </c>
      <c r="H166" s="481"/>
      <c r="I166" s="518">
        <v>6</v>
      </c>
      <c r="J166" s="479">
        <f t="shared" si="14"/>
        <v>0</v>
      </c>
      <c r="K166" s="479">
        <v>6</v>
      </c>
      <c r="L166" s="525">
        <v>0.95</v>
      </c>
      <c r="M166" s="480">
        <f t="shared" si="12"/>
        <v>524.4</v>
      </c>
    </row>
    <row r="167" spans="1:13" s="224" customFormat="1" ht="25.5">
      <c r="A167" s="511" t="s">
        <v>594</v>
      </c>
      <c r="B167" s="512" t="s">
        <v>779</v>
      </c>
      <c r="C167" s="517" t="s">
        <v>595</v>
      </c>
      <c r="D167" s="513" t="s">
        <v>67</v>
      </c>
      <c r="E167" s="514">
        <v>1</v>
      </c>
      <c r="F167" s="479">
        <v>126</v>
      </c>
      <c r="G167" s="480">
        <f t="shared" si="13"/>
        <v>126</v>
      </c>
      <c r="H167" s="481"/>
      <c r="I167" s="518">
        <v>4</v>
      </c>
      <c r="J167" s="479">
        <f t="shared" si="14"/>
        <v>0</v>
      </c>
      <c r="K167" s="479">
        <v>4</v>
      </c>
      <c r="L167" s="525">
        <v>0.95</v>
      </c>
      <c r="M167" s="480">
        <f t="shared" si="12"/>
        <v>478.79999999999995</v>
      </c>
    </row>
    <row r="168" spans="1:13" ht="38.25">
      <c r="A168" s="68">
        <v>3</v>
      </c>
      <c r="B168" s="69">
        <v>18</v>
      </c>
      <c r="C168" s="70" t="s">
        <v>599</v>
      </c>
      <c r="D168" s="77" t="s">
        <v>67</v>
      </c>
      <c r="E168" s="77">
        <v>1</v>
      </c>
      <c r="F168" s="78">
        <v>1955</v>
      </c>
      <c r="G168" s="79">
        <f t="shared" si="13"/>
        <v>1955</v>
      </c>
      <c r="I168" s="518">
        <v>0</v>
      </c>
      <c r="J168" s="78">
        <f t="shared" si="14"/>
        <v>0</v>
      </c>
      <c r="K168" s="479">
        <v>0</v>
      </c>
      <c r="L168" s="525">
        <v>0</v>
      </c>
      <c r="M168" s="480">
        <f t="shared" si="12"/>
        <v>0</v>
      </c>
    </row>
    <row r="169" spans="1:13" ht="39" thickBot="1">
      <c r="A169" s="71">
        <v>4</v>
      </c>
      <c r="B169" s="72">
        <v>18</v>
      </c>
      <c r="C169" s="73" t="s">
        <v>598</v>
      </c>
      <c r="D169" s="81" t="s">
        <v>30</v>
      </c>
      <c r="E169" s="81">
        <v>1</v>
      </c>
      <c r="F169" s="82">
        <v>34500</v>
      </c>
      <c r="G169" s="83">
        <f t="shared" si="13"/>
        <v>34500</v>
      </c>
      <c r="I169" s="547">
        <v>0</v>
      </c>
      <c r="J169" s="82">
        <f t="shared" si="14"/>
        <v>0</v>
      </c>
      <c r="K169" s="501">
        <v>0</v>
      </c>
      <c r="L169" s="562">
        <v>0</v>
      </c>
      <c r="M169" s="502">
        <f t="shared" si="12"/>
        <v>0</v>
      </c>
    </row>
    <row r="170" spans="1:13" ht="24.95" customHeight="1" thickTop="1" thickBot="1">
      <c r="A170" s="74"/>
      <c r="B170" s="15"/>
      <c r="C170" s="16" t="s">
        <v>596</v>
      </c>
      <c r="D170" s="84"/>
      <c r="E170" s="84"/>
      <c r="F170" s="85"/>
      <c r="G170" s="86">
        <f>SUM(G157:G169)</f>
        <v>70037</v>
      </c>
      <c r="I170" s="573"/>
      <c r="J170" s="84"/>
      <c r="K170" s="85"/>
      <c r="L170" s="85"/>
      <c r="M170" s="226">
        <f>SUM(M157:M169)</f>
        <v>14936.042499999998</v>
      </c>
    </row>
    <row r="171" spans="1:13" ht="18.75" customHeight="1" thickTop="1">
      <c r="A171" s="66"/>
      <c r="B171" s="67"/>
      <c r="C171" s="96" t="s">
        <v>597</v>
      </c>
      <c r="D171" s="88"/>
      <c r="E171" s="88"/>
      <c r="F171" s="89"/>
      <c r="G171" s="90"/>
      <c r="I171" s="575"/>
      <c r="J171" s="88"/>
      <c r="K171" s="89"/>
      <c r="L171" s="462"/>
      <c r="M171" s="90"/>
    </row>
    <row r="172" spans="1:13" ht="51">
      <c r="A172" s="68">
        <v>1</v>
      </c>
      <c r="B172" s="69"/>
      <c r="C172" s="70" t="s">
        <v>447</v>
      </c>
      <c r="D172" s="91"/>
      <c r="E172" s="91"/>
      <c r="F172" s="92"/>
      <c r="G172" s="93"/>
      <c r="I172" s="549"/>
      <c r="J172" s="91"/>
      <c r="K172" s="92"/>
      <c r="L172" s="463"/>
      <c r="M172" s="93"/>
    </row>
    <row r="173" spans="1:13" s="224" customFormat="1" ht="25.5">
      <c r="A173" s="511" t="s">
        <v>27</v>
      </c>
      <c r="B173" s="512" t="s">
        <v>779</v>
      </c>
      <c r="C173" s="517" t="s">
        <v>606</v>
      </c>
      <c r="D173" s="513" t="s">
        <v>42</v>
      </c>
      <c r="E173" s="514">
        <v>240</v>
      </c>
      <c r="F173" s="479">
        <v>40</v>
      </c>
      <c r="G173" s="480">
        <f>F173*E173</f>
        <v>9600</v>
      </c>
      <c r="H173" s="481"/>
      <c r="I173" s="518">
        <v>196.45</v>
      </c>
      <c r="J173" s="479">
        <f>K173-I173</f>
        <v>0</v>
      </c>
      <c r="K173" s="479">
        <v>196.45</v>
      </c>
      <c r="L173" s="525">
        <v>0.95</v>
      </c>
      <c r="M173" s="480">
        <f>F173*K173*L173</f>
        <v>7465.0999999999995</v>
      </c>
    </row>
    <row r="174" spans="1:13" s="224" customFormat="1" ht="25.5">
      <c r="A174" s="511" t="s">
        <v>28</v>
      </c>
      <c r="B174" s="512" t="s">
        <v>779</v>
      </c>
      <c r="C174" s="517" t="s">
        <v>607</v>
      </c>
      <c r="D174" s="513" t="s">
        <v>42</v>
      </c>
      <c r="E174" s="514">
        <v>40</v>
      </c>
      <c r="F174" s="479">
        <v>51</v>
      </c>
      <c r="G174" s="480">
        <f>F174*E174</f>
        <v>2040</v>
      </c>
      <c r="H174" s="481"/>
      <c r="I174" s="518">
        <v>218.6</v>
      </c>
      <c r="J174" s="479">
        <f>K174-I174</f>
        <v>0</v>
      </c>
      <c r="K174" s="479">
        <v>218.6</v>
      </c>
      <c r="L174" s="525">
        <v>0.95</v>
      </c>
      <c r="M174" s="480">
        <f>F174*K174*L174</f>
        <v>10591.17</v>
      </c>
    </row>
    <row r="175" spans="1:13" s="224" customFormat="1" ht="25.5">
      <c r="A175" s="511" t="s">
        <v>29</v>
      </c>
      <c r="B175" s="512" t="s">
        <v>779</v>
      </c>
      <c r="C175" s="517" t="s">
        <v>608</v>
      </c>
      <c r="D175" s="513" t="s">
        <v>42</v>
      </c>
      <c r="E175" s="514">
        <v>600</v>
      </c>
      <c r="F175" s="479">
        <v>74</v>
      </c>
      <c r="G175" s="480">
        <f>F175*E175</f>
        <v>44400</v>
      </c>
      <c r="H175" s="481"/>
      <c r="I175" s="518">
        <v>345.6</v>
      </c>
      <c r="J175" s="479">
        <f>K175-I175</f>
        <v>0</v>
      </c>
      <c r="K175" s="479">
        <v>345.6</v>
      </c>
      <c r="L175" s="525">
        <v>0.95</v>
      </c>
      <c r="M175" s="480">
        <f>F175*K175*L175</f>
        <v>24295.68</v>
      </c>
    </row>
    <row r="176" spans="1:13" s="224" customFormat="1" ht="25.5">
      <c r="A176" s="511" t="s">
        <v>45</v>
      </c>
      <c r="B176" s="512" t="s">
        <v>779</v>
      </c>
      <c r="C176" s="517" t="s">
        <v>609</v>
      </c>
      <c r="D176" s="513" t="s">
        <v>42</v>
      </c>
      <c r="E176" s="514">
        <v>80</v>
      </c>
      <c r="F176" s="479">
        <v>103</v>
      </c>
      <c r="G176" s="480">
        <f>F176*E176</f>
        <v>8240</v>
      </c>
      <c r="H176" s="481"/>
      <c r="I176" s="518">
        <v>108.25</v>
      </c>
      <c r="J176" s="479">
        <f>K176-I176</f>
        <v>0</v>
      </c>
      <c r="K176" s="479">
        <v>108.25</v>
      </c>
      <c r="L176" s="525">
        <v>0.95</v>
      </c>
      <c r="M176" s="480">
        <f>F176*K176*L176</f>
        <v>10592.262499999999</v>
      </c>
    </row>
    <row r="177" spans="1:13" ht="51.75" thickBot="1">
      <c r="A177" s="71">
        <v>2</v>
      </c>
      <c r="B177" s="72"/>
      <c r="C177" s="73" t="s">
        <v>448</v>
      </c>
      <c r="D177" s="81"/>
      <c r="E177" s="81"/>
      <c r="F177" s="82"/>
      <c r="G177" s="83"/>
      <c r="I177" s="234"/>
      <c r="J177" s="81"/>
      <c r="K177" s="82"/>
      <c r="L177" s="461"/>
      <c r="M177" s="83"/>
    </row>
    <row r="178" spans="1:13" ht="26.25" thickTop="1">
      <c r="A178" s="150" t="s">
        <v>817</v>
      </c>
      <c r="B178" s="151" t="s">
        <v>779</v>
      </c>
      <c r="C178" s="152" t="s">
        <v>606</v>
      </c>
      <c r="D178" s="153" t="s">
        <v>42</v>
      </c>
      <c r="E178" s="154">
        <v>200</v>
      </c>
      <c r="F178" s="185">
        <v>46</v>
      </c>
      <c r="G178" s="186">
        <f>F178*E178</f>
        <v>9200</v>
      </c>
      <c r="I178" s="471"/>
      <c r="J178" s="78">
        <f>K178-I178</f>
        <v>0</v>
      </c>
      <c r="K178" s="78"/>
      <c r="L178" s="460"/>
      <c r="M178" s="79">
        <f>F178*K178</f>
        <v>0</v>
      </c>
    </row>
    <row r="179" spans="1:13" ht="25.5">
      <c r="A179" s="120" t="s">
        <v>818</v>
      </c>
      <c r="B179" s="121" t="s">
        <v>779</v>
      </c>
      <c r="C179" s="126" t="s">
        <v>608</v>
      </c>
      <c r="D179" s="122" t="s">
        <v>42</v>
      </c>
      <c r="E179" s="123">
        <v>95</v>
      </c>
      <c r="F179" s="78">
        <v>92</v>
      </c>
      <c r="G179" s="79">
        <f>F179*E179</f>
        <v>8740</v>
      </c>
      <c r="I179" s="471"/>
      <c r="J179" s="78">
        <f>K179-I179</f>
        <v>0</v>
      </c>
      <c r="K179" s="78"/>
      <c r="L179" s="460"/>
      <c r="M179" s="79">
        <f>F179*K179</f>
        <v>0</v>
      </c>
    </row>
    <row r="180" spans="1:13" ht="25.5">
      <c r="A180" s="120" t="s">
        <v>819</v>
      </c>
      <c r="B180" s="121" t="s">
        <v>779</v>
      </c>
      <c r="C180" s="126" t="s">
        <v>609</v>
      </c>
      <c r="D180" s="122" t="s">
        <v>42</v>
      </c>
      <c r="E180" s="123">
        <v>175</v>
      </c>
      <c r="F180" s="78">
        <v>126</v>
      </c>
      <c r="G180" s="79">
        <f>F180*E180</f>
        <v>22050</v>
      </c>
      <c r="I180" s="471"/>
      <c r="J180" s="78">
        <f>K180-I180</f>
        <v>0</v>
      </c>
      <c r="K180" s="78"/>
      <c r="L180" s="460"/>
      <c r="M180" s="79">
        <f>F180*K180</f>
        <v>0</v>
      </c>
    </row>
    <row r="181" spans="1:13" ht="51">
      <c r="A181" s="68">
        <v>3</v>
      </c>
      <c r="B181" s="69"/>
      <c r="C181" s="70" t="s">
        <v>96</v>
      </c>
      <c r="D181" s="91"/>
      <c r="E181" s="91"/>
      <c r="F181" s="92"/>
      <c r="G181" s="93"/>
      <c r="I181" s="549"/>
      <c r="J181" s="91"/>
      <c r="K181" s="92"/>
      <c r="L181" s="463"/>
      <c r="M181" s="93"/>
    </row>
    <row r="182" spans="1:13" ht="25.5">
      <c r="A182" s="120" t="s">
        <v>575</v>
      </c>
      <c r="B182" s="121" t="s">
        <v>779</v>
      </c>
      <c r="C182" s="97" t="s">
        <v>574</v>
      </c>
      <c r="D182" s="91" t="s">
        <v>67</v>
      </c>
      <c r="E182" s="91">
        <v>4</v>
      </c>
      <c r="F182" s="92">
        <v>172</v>
      </c>
      <c r="G182" s="93">
        <f>F182*E182</f>
        <v>688</v>
      </c>
      <c r="I182" s="471"/>
      <c r="J182" s="78">
        <f>K182-I182</f>
        <v>0</v>
      </c>
      <c r="K182" s="78"/>
      <c r="L182" s="460"/>
      <c r="M182" s="79">
        <f>F182*K182</f>
        <v>0</v>
      </c>
    </row>
    <row r="183" spans="1:13" ht="38.25">
      <c r="A183" s="68">
        <v>4</v>
      </c>
      <c r="B183" s="69"/>
      <c r="C183" s="70" t="s">
        <v>576</v>
      </c>
      <c r="D183" s="91"/>
      <c r="E183" s="91"/>
      <c r="F183" s="92"/>
      <c r="G183" s="93"/>
      <c r="I183" s="471"/>
      <c r="J183" s="78">
        <f>K183-I183</f>
        <v>0</v>
      </c>
      <c r="K183" s="78"/>
      <c r="L183" s="460"/>
      <c r="M183" s="79">
        <f>F183*K183</f>
        <v>0</v>
      </c>
    </row>
    <row r="184" spans="1:13" ht="25.5">
      <c r="A184" s="120" t="s">
        <v>577</v>
      </c>
      <c r="B184" s="121" t="s">
        <v>779</v>
      </c>
      <c r="C184" s="97" t="s">
        <v>578</v>
      </c>
      <c r="D184" s="91" t="s">
        <v>67</v>
      </c>
      <c r="E184" s="91">
        <v>10</v>
      </c>
      <c r="F184" s="92">
        <v>23</v>
      </c>
      <c r="G184" s="93">
        <f>F184*E184</f>
        <v>230</v>
      </c>
      <c r="I184" s="471"/>
      <c r="J184" s="78">
        <f>K184-I184</f>
        <v>0</v>
      </c>
      <c r="K184" s="78"/>
      <c r="L184" s="460"/>
      <c r="M184" s="79">
        <f>F184*K184</f>
        <v>0</v>
      </c>
    </row>
    <row r="185" spans="1:13" ht="38.25">
      <c r="A185" s="68">
        <v>5</v>
      </c>
      <c r="B185" s="69">
        <v>18</v>
      </c>
      <c r="C185" s="70" t="s">
        <v>0</v>
      </c>
      <c r="D185" s="77" t="s">
        <v>42</v>
      </c>
      <c r="E185" s="77">
        <v>1000</v>
      </c>
      <c r="F185" s="78">
        <v>25</v>
      </c>
      <c r="G185" s="79">
        <f>F185*E185</f>
        <v>25000</v>
      </c>
      <c r="I185" s="518">
        <v>250</v>
      </c>
      <c r="J185" s="78">
        <f>K185-I185</f>
        <v>0</v>
      </c>
      <c r="K185" s="479">
        <v>250</v>
      </c>
      <c r="L185" s="525">
        <v>1</v>
      </c>
      <c r="M185" s="480">
        <f>F185*K185*L185</f>
        <v>6250</v>
      </c>
    </row>
    <row r="186" spans="1:13" ht="51">
      <c r="A186" s="68">
        <v>6</v>
      </c>
      <c r="B186" s="69"/>
      <c r="C186" s="70" t="s">
        <v>97</v>
      </c>
      <c r="D186" s="77"/>
      <c r="E186" s="77"/>
      <c r="F186" s="78"/>
      <c r="G186" s="79"/>
      <c r="I186" s="471"/>
      <c r="J186" s="77"/>
      <c r="K186" s="78"/>
      <c r="L186" s="460"/>
      <c r="M186" s="79"/>
    </row>
    <row r="187" spans="1:13" ht="26.25" thickBot="1">
      <c r="A187" s="127" t="s">
        <v>3</v>
      </c>
      <c r="B187" s="128" t="s">
        <v>779</v>
      </c>
      <c r="C187" s="129" t="s">
        <v>2</v>
      </c>
      <c r="D187" s="81" t="s">
        <v>30</v>
      </c>
      <c r="E187" s="81">
        <v>4</v>
      </c>
      <c r="F187" s="82">
        <v>977</v>
      </c>
      <c r="G187" s="83">
        <f>F187*E187</f>
        <v>3908</v>
      </c>
      <c r="I187" s="234"/>
      <c r="J187" s="82">
        <f>K187-I187</f>
        <v>0</v>
      </c>
      <c r="K187" s="82"/>
      <c r="L187" s="461"/>
      <c r="M187" s="83">
        <f>F187*K187</f>
        <v>0</v>
      </c>
    </row>
    <row r="188" spans="1:13" ht="24.95" customHeight="1" thickTop="1" thickBot="1">
      <c r="A188" s="74"/>
      <c r="B188" s="15"/>
      <c r="C188" s="16" t="s">
        <v>4</v>
      </c>
      <c r="D188" s="84"/>
      <c r="E188" s="84"/>
      <c r="F188" s="85"/>
      <c r="G188" s="86">
        <f>SUM(G173:G187)</f>
        <v>134096</v>
      </c>
      <c r="I188" s="573"/>
      <c r="J188" s="84"/>
      <c r="K188" s="85"/>
      <c r="L188" s="85"/>
      <c r="M188" s="226">
        <f>SUM(M173:M187)</f>
        <v>59194.212499999994</v>
      </c>
    </row>
    <row r="189" spans="1:13" ht="18.75" customHeight="1" thickTop="1">
      <c r="A189" s="66"/>
      <c r="B189" s="67"/>
      <c r="C189" s="96" t="s">
        <v>5</v>
      </c>
      <c r="D189" s="88"/>
      <c r="E189" s="88"/>
      <c r="F189" s="89"/>
      <c r="G189" s="90"/>
      <c r="I189" s="575"/>
      <c r="J189" s="88"/>
      <c r="K189" s="89"/>
      <c r="L189" s="462"/>
      <c r="M189" s="90"/>
    </row>
    <row r="190" spans="1:13" ht="25.5">
      <c r="A190" s="68">
        <v>1</v>
      </c>
      <c r="B190" s="69"/>
      <c r="C190" s="97" t="s">
        <v>6</v>
      </c>
      <c r="D190" s="91"/>
      <c r="E190" s="91"/>
      <c r="F190" s="92"/>
      <c r="G190" s="93"/>
      <c r="I190" s="549"/>
      <c r="J190" s="91"/>
      <c r="K190" s="92"/>
      <c r="L190" s="463"/>
      <c r="M190" s="93"/>
    </row>
    <row r="191" spans="1:13" ht="25.5">
      <c r="A191" s="120" t="s">
        <v>27</v>
      </c>
      <c r="B191" s="121" t="s">
        <v>779</v>
      </c>
      <c r="C191" s="130" t="s">
        <v>7</v>
      </c>
      <c r="D191" s="122" t="s">
        <v>42</v>
      </c>
      <c r="E191" s="123">
        <v>120</v>
      </c>
      <c r="F191" s="78">
        <v>155</v>
      </c>
      <c r="G191" s="79">
        <f t="shared" ref="G191:G196" si="15">F191*E191</f>
        <v>18600</v>
      </c>
      <c r="I191" s="471"/>
      <c r="J191" s="78">
        <f t="shared" ref="J191:J196" si="16">K191-I191</f>
        <v>0</v>
      </c>
      <c r="K191" s="78"/>
      <c r="L191" s="460"/>
      <c r="M191" s="79">
        <f t="shared" ref="M191:M196" si="17">F191*K191</f>
        <v>0</v>
      </c>
    </row>
    <row r="192" spans="1:13" s="224" customFormat="1" ht="25.5">
      <c r="A192" s="511" t="s">
        <v>28</v>
      </c>
      <c r="B192" s="512" t="s">
        <v>779</v>
      </c>
      <c r="C192" s="633" t="s">
        <v>8</v>
      </c>
      <c r="D192" s="513" t="s">
        <v>42</v>
      </c>
      <c r="E192" s="514">
        <v>75</v>
      </c>
      <c r="F192" s="479">
        <v>247</v>
      </c>
      <c r="G192" s="480">
        <f t="shared" si="15"/>
        <v>18525</v>
      </c>
      <c r="H192" s="481"/>
      <c r="I192" s="518">
        <v>43.6</v>
      </c>
      <c r="J192" s="479">
        <f t="shared" si="16"/>
        <v>0</v>
      </c>
      <c r="K192" s="479">
        <v>43.6</v>
      </c>
      <c r="L192" s="525">
        <v>0.95</v>
      </c>
      <c r="M192" s="480">
        <f>F192*K192*L192</f>
        <v>10230.74</v>
      </c>
    </row>
    <row r="193" spans="1:13" s="224" customFormat="1" ht="25.5">
      <c r="A193" s="511" t="s">
        <v>29</v>
      </c>
      <c r="B193" s="512" t="s">
        <v>779</v>
      </c>
      <c r="C193" s="633" t="s">
        <v>9</v>
      </c>
      <c r="D193" s="513" t="s">
        <v>42</v>
      </c>
      <c r="E193" s="514">
        <v>145</v>
      </c>
      <c r="F193" s="479">
        <v>287</v>
      </c>
      <c r="G193" s="480">
        <f t="shared" si="15"/>
        <v>41615</v>
      </c>
      <c r="H193" s="481"/>
      <c r="I193" s="518">
        <v>43.6</v>
      </c>
      <c r="J193" s="479">
        <f t="shared" si="16"/>
        <v>0</v>
      </c>
      <c r="K193" s="479">
        <v>43.6</v>
      </c>
      <c r="L193" s="525">
        <v>0.95</v>
      </c>
      <c r="M193" s="480">
        <f>F193*K193*L193</f>
        <v>11887.54</v>
      </c>
    </row>
    <row r="194" spans="1:13" ht="25.5">
      <c r="A194" s="80">
        <v>2</v>
      </c>
      <c r="B194" s="77">
        <v>18</v>
      </c>
      <c r="C194" s="97" t="s">
        <v>10</v>
      </c>
      <c r="D194" s="77" t="s">
        <v>67</v>
      </c>
      <c r="E194" s="77">
        <v>10</v>
      </c>
      <c r="F194" s="78">
        <v>690</v>
      </c>
      <c r="G194" s="79">
        <f t="shared" si="15"/>
        <v>6900</v>
      </c>
      <c r="I194" s="471"/>
      <c r="J194" s="78">
        <f t="shared" si="16"/>
        <v>0</v>
      </c>
      <c r="K194" s="78"/>
      <c r="L194" s="460"/>
      <c r="M194" s="79">
        <f t="shared" si="17"/>
        <v>0</v>
      </c>
    </row>
    <row r="195" spans="1:13" ht="25.5">
      <c r="A195" s="80">
        <v>3</v>
      </c>
      <c r="B195" s="77">
        <v>18</v>
      </c>
      <c r="C195" s="97" t="s">
        <v>11</v>
      </c>
      <c r="D195" s="77" t="s">
        <v>67</v>
      </c>
      <c r="E195" s="77">
        <v>10</v>
      </c>
      <c r="F195" s="78">
        <v>2875</v>
      </c>
      <c r="G195" s="79">
        <f t="shared" si="15"/>
        <v>28750</v>
      </c>
      <c r="I195" s="471"/>
      <c r="J195" s="78">
        <f t="shared" si="16"/>
        <v>0</v>
      </c>
      <c r="K195" s="78"/>
      <c r="L195" s="460"/>
      <c r="M195" s="79">
        <f t="shared" si="17"/>
        <v>0</v>
      </c>
    </row>
    <row r="196" spans="1:13" ht="26.25" thickBot="1">
      <c r="A196" s="131">
        <v>4</v>
      </c>
      <c r="B196" s="132">
        <v>18</v>
      </c>
      <c r="C196" s="133" t="s">
        <v>222</v>
      </c>
      <c r="D196" s="132" t="s">
        <v>67</v>
      </c>
      <c r="E196" s="132">
        <v>1</v>
      </c>
      <c r="F196" s="190">
        <v>460</v>
      </c>
      <c r="G196" s="188">
        <f t="shared" si="15"/>
        <v>460</v>
      </c>
      <c r="I196" s="471"/>
      <c r="J196" s="78">
        <f t="shared" si="16"/>
        <v>0</v>
      </c>
      <c r="K196" s="78"/>
      <c r="L196" s="460"/>
      <c r="M196" s="79">
        <f t="shared" si="17"/>
        <v>0</v>
      </c>
    </row>
    <row r="197" spans="1:13" ht="24.95" customHeight="1" thickTop="1" thickBot="1">
      <c r="A197" s="134"/>
      <c r="B197" s="115"/>
      <c r="C197" s="116" t="s">
        <v>223</v>
      </c>
      <c r="D197" s="144"/>
      <c r="E197" s="144"/>
      <c r="F197" s="149"/>
      <c r="G197" s="147">
        <f>SUM(G191:G196)</f>
        <v>114850</v>
      </c>
      <c r="H197" s="182"/>
      <c r="I197" s="485"/>
      <c r="J197" s="144"/>
      <c r="K197" s="149"/>
      <c r="L197" s="149"/>
      <c r="M197" s="227">
        <f>SUM(M191:M196)</f>
        <v>22118.28</v>
      </c>
    </row>
    <row r="198" spans="1:13" ht="9.9499999999999993" customHeight="1" thickTop="1" thickBot="1">
      <c r="A198" s="15"/>
      <c r="B198" s="15"/>
      <c r="C198" s="16"/>
      <c r="D198" s="84"/>
      <c r="E198" s="84"/>
      <c r="F198" s="172"/>
      <c r="G198" s="173"/>
      <c r="I198" s="576"/>
      <c r="J198" s="84"/>
      <c r="K198" s="172"/>
      <c r="L198" s="172"/>
      <c r="M198" s="173"/>
    </row>
    <row r="199" spans="1:13" ht="24.95" customHeight="1" thickTop="1" thickBot="1">
      <c r="A199" s="104"/>
      <c r="B199" s="105"/>
      <c r="C199" s="155" t="s">
        <v>177</v>
      </c>
      <c r="D199" s="174"/>
      <c r="E199" s="174"/>
      <c r="F199" s="221"/>
      <c r="G199" s="221">
        <f>G197+G188+G170+G154</f>
        <v>769277</v>
      </c>
      <c r="I199" s="586"/>
      <c r="J199" s="174"/>
      <c r="K199" s="221"/>
      <c r="L199" s="221"/>
      <c r="M199" s="230">
        <f>M197+M188+M170+M154</f>
        <v>194933.48499999999</v>
      </c>
    </row>
    <row r="200" spans="1:13" ht="9.9499999999999993" customHeight="1" thickTop="1">
      <c r="A200" s="9"/>
      <c r="B200" s="9"/>
      <c r="C200" s="10"/>
      <c r="D200" s="177"/>
      <c r="E200" s="177"/>
      <c r="F200" s="178"/>
      <c r="G200" s="178"/>
      <c r="H200" s="182"/>
      <c r="I200" s="567"/>
      <c r="J200" s="177"/>
      <c r="K200" s="178"/>
      <c r="L200" s="178"/>
      <c r="M200" s="178"/>
    </row>
    <row r="201" spans="1:13" ht="25.5" customHeight="1">
      <c r="A201" s="8"/>
      <c r="B201" s="8"/>
      <c r="C201" s="8" t="s">
        <v>615</v>
      </c>
      <c r="D201" s="179"/>
      <c r="E201" s="179"/>
      <c r="F201" s="180"/>
      <c r="G201" s="180"/>
      <c r="I201" s="578"/>
      <c r="J201" s="179"/>
      <c r="K201" s="180"/>
      <c r="L201" s="180"/>
      <c r="M201" s="180"/>
    </row>
    <row r="202" spans="1:13" ht="8.25" customHeight="1" thickBot="1">
      <c r="A202" s="2"/>
      <c r="B202" s="2"/>
      <c r="C202" s="2"/>
      <c r="D202" s="182"/>
      <c r="E202" s="183"/>
      <c r="F202" s="184"/>
      <c r="G202" s="184"/>
      <c r="I202" s="579"/>
      <c r="J202" s="183"/>
      <c r="K202" s="184"/>
      <c r="L202" s="184"/>
      <c r="M202" s="184"/>
    </row>
    <row r="203" spans="1:13" ht="22.5" customHeight="1" thickTop="1">
      <c r="A203" s="107" t="s">
        <v>247</v>
      </c>
      <c r="B203" s="108"/>
      <c r="C203" s="108" t="s">
        <v>248</v>
      </c>
      <c r="D203" s="108" t="s">
        <v>245</v>
      </c>
      <c r="E203" s="108" t="s">
        <v>246</v>
      </c>
      <c r="F203" s="109" t="s">
        <v>249</v>
      </c>
      <c r="G203" s="110" t="s">
        <v>244</v>
      </c>
      <c r="I203" s="580"/>
      <c r="J203" s="108"/>
      <c r="K203" s="109"/>
      <c r="L203" s="464"/>
      <c r="M203" s="110"/>
    </row>
    <row r="204" spans="1:13" ht="18.75" customHeight="1">
      <c r="A204" s="68"/>
      <c r="B204" s="69"/>
      <c r="C204" s="75" t="s">
        <v>224</v>
      </c>
      <c r="D204" s="91"/>
      <c r="E204" s="91"/>
      <c r="F204" s="92"/>
      <c r="G204" s="93"/>
      <c r="I204" s="549"/>
      <c r="J204" s="91"/>
      <c r="K204" s="92"/>
      <c r="L204" s="463"/>
      <c r="M204" s="93"/>
    </row>
    <row r="205" spans="1:13" ht="51">
      <c r="A205" s="68">
        <v>1</v>
      </c>
      <c r="B205" s="69"/>
      <c r="C205" s="97" t="s">
        <v>469</v>
      </c>
      <c r="D205" s="91"/>
      <c r="E205" s="91"/>
      <c r="F205" s="92"/>
      <c r="G205" s="93"/>
      <c r="I205" s="549"/>
      <c r="J205" s="91"/>
      <c r="K205" s="92"/>
      <c r="L205" s="463"/>
      <c r="M205" s="93"/>
    </row>
    <row r="206" spans="1:13" ht="24.95" customHeight="1">
      <c r="A206" s="120" t="s">
        <v>27</v>
      </c>
      <c r="B206" s="121" t="s">
        <v>780</v>
      </c>
      <c r="C206" s="126" t="s">
        <v>453</v>
      </c>
      <c r="D206" s="122" t="s">
        <v>552</v>
      </c>
      <c r="E206" s="123">
        <v>53</v>
      </c>
      <c r="F206" s="78">
        <v>960</v>
      </c>
      <c r="G206" s="79">
        <f>F206*E206</f>
        <v>50880</v>
      </c>
      <c r="H206" s="222"/>
      <c r="I206" s="471">
        <v>23</v>
      </c>
      <c r="J206" s="78">
        <f>K206-I206</f>
        <v>42</v>
      </c>
      <c r="K206" s="78">
        <v>65</v>
      </c>
      <c r="L206" s="687">
        <v>0.85</v>
      </c>
      <c r="M206" s="79">
        <f>F206*K206*L206</f>
        <v>53040</v>
      </c>
    </row>
    <row r="207" spans="1:13" ht="24.95" customHeight="1">
      <c r="A207" s="120" t="s">
        <v>28</v>
      </c>
      <c r="B207" s="121" t="s">
        <v>780</v>
      </c>
      <c r="C207" s="126" t="s">
        <v>528</v>
      </c>
      <c r="D207" s="122" t="s">
        <v>552</v>
      </c>
      <c r="E207" s="123">
        <v>195</v>
      </c>
      <c r="F207" s="78">
        <v>720</v>
      </c>
      <c r="G207" s="79">
        <f>F207*E207</f>
        <v>140400</v>
      </c>
      <c r="H207" s="222"/>
      <c r="I207" s="471">
        <v>63</v>
      </c>
      <c r="J207" s="78">
        <f>K207-I207</f>
        <v>147</v>
      </c>
      <c r="K207" s="78">
        <v>210</v>
      </c>
      <c r="L207" s="687">
        <v>0.85</v>
      </c>
      <c r="M207" s="79">
        <f>F207*K207*L207</f>
        <v>128520</v>
      </c>
    </row>
    <row r="208" spans="1:13" ht="24.95" customHeight="1">
      <c r="A208" s="120" t="s">
        <v>29</v>
      </c>
      <c r="B208" s="121" t="s">
        <v>780</v>
      </c>
      <c r="C208" s="126" t="s">
        <v>529</v>
      </c>
      <c r="D208" s="122" t="s">
        <v>552</v>
      </c>
      <c r="E208" s="123">
        <v>50</v>
      </c>
      <c r="F208" s="78">
        <v>480</v>
      </c>
      <c r="G208" s="79">
        <f>F208*E208</f>
        <v>24000</v>
      </c>
      <c r="H208" s="222"/>
      <c r="I208" s="471"/>
      <c r="J208" s="78">
        <f>K208-I208</f>
        <v>20</v>
      </c>
      <c r="K208" s="78">
        <v>20</v>
      </c>
      <c r="L208" s="687">
        <v>0.3</v>
      </c>
      <c r="M208" s="79">
        <f>F208*K208*L208</f>
        <v>2880</v>
      </c>
    </row>
    <row r="209" spans="1:13" ht="24.95" customHeight="1">
      <c r="A209" s="120" t="s">
        <v>45</v>
      </c>
      <c r="B209" s="121" t="s">
        <v>780</v>
      </c>
      <c r="C209" s="126" t="s">
        <v>457</v>
      </c>
      <c r="D209" s="122" t="s">
        <v>552</v>
      </c>
      <c r="E209" s="123">
        <v>50</v>
      </c>
      <c r="F209" s="78">
        <v>180</v>
      </c>
      <c r="G209" s="79">
        <f>F209*E209</f>
        <v>9000</v>
      </c>
      <c r="H209" s="222"/>
      <c r="I209" s="471"/>
      <c r="J209" s="78">
        <f>K209-I209</f>
        <v>35</v>
      </c>
      <c r="K209" s="78">
        <v>35</v>
      </c>
      <c r="L209" s="687">
        <v>0.3</v>
      </c>
      <c r="M209" s="79">
        <f>F209*K209*L209</f>
        <v>1890</v>
      </c>
    </row>
    <row r="210" spans="1:13" ht="24.95" customHeight="1" thickBot="1">
      <c r="A210" s="127" t="s">
        <v>47</v>
      </c>
      <c r="B210" s="128" t="s">
        <v>780</v>
      </c>
      <c r="C210" s="136" t="s">
        <v>458</v>
      </c>
      <c r="D210" s="199" t="s">
        <v>552</v>
      </c>
      <c r="E210" s="198">
        <v>75</v>
      </c>
      <c r="F210" s="82">
        <v>96</v>
      </c>
      <c r="G210" s="83">
        <f>F210*E210</f>
        <v>7200</v>
      </c>
      <c r="H210" s="222"/>
      <c r="I210" s="234"/>
      <c r="J210" s="82">
        <f>K210-I210</f>
        <v>95</v>
      </c>
      <c r="K210" s="82">
        <v>95</v>
      </c>
      <c r="L210" s="687">
        <v>0.3</v>
      </c>
      <c r="M210" s="79">
        <f>F210*K210*L210</f>
        <v>2736</v>
      </c>
    </row>
    <row r="211" spans="1:13" ht="21.75" customHeight="1" thickTop="1" thickBot="1">
      <c r="A211" s="74"/>
      <c r="B211" s="15"/>
      <c r="C211" s="16" t="s">
        <v>521</v>
      </c>
      <c r="D211" s="84"/>
      <c r="E211" s="84"/>
      <c r="F211" s="85"/>
      <c r="G211" s="86">
        <f>SUM(G206:G210)</f>
        <v>231480</v>
      </c>
      <c r="I211" s="573"/>
      <c r="J211" s="84"/>
      <c r="K211" s="85"/>
      <c r="L211" s="85"/>
      <c r="M211" s="226">
        <f>SUM(M206:M210)</f>
        <v>189066</v>
      </c>
    </row>
    <row r="212" spans="1:13" ht="18.75" customHeight="1" thickTop="1">
      <c r="A212" s="66"/>
      <c r="B212" s="67"/>
      <c r="C212" s="96" t="s">
        <v>727</v>
      </c>
      <c r="D212" s="88"/>
      <c r="E212" s="88"/>
      <c r="F212" s="89"/>
      <c r="G212" s="90"/>
      <c r="I212" s="575"/>
      <c r="J212" s="88"/>
      <c r="K212" s="89"/>
      <c r="L212" s="462"/>
      <c r="M212" s="90"/>
    </row>
    <row r="213" spans="1:13" ht="51">
      <c r="A213" s="68">
        <v>2</v>
      </c>
      <c r="B213" s="69"/>
      <c r="C213" s="97" t="s">
        <v>857</v>
      </c>
      <c r="D213" s="77"/>
      <c r="E213" s="77"/>
      <c r="F213" s="78"/>
      <c r="G213" s="79"/>
      <c r="I213" s="471"/>
      <c r="J213" s="77"/>
      <c r="K213" s="78"/>
      <c r="L213" s="460"/>
      <c r="M213" s="79"/>
    </row>
    <row r="214" spans="1:13" ht="24.95" customHeight="1">
      <c r="A214" s="120" t="s">
        <v>817</v>
      </c>
      <c r="B214" s="121" t="s">
        <v>780</v>
      </c>
      <c r="C214" s="126" t="s">
        <v>522</v>
      </c>
      <c r="D214" s="122" t="s">
        <v>67</v>
      </c>
      <c r="E214" s="123">
        <v>723</v>
      </c>
      <c r="F214" s="78">
        <v>156</v>
      </c>
      <c r="G214" s="79">
        <f>F214*E214</f>
        <v>112788</v>
      </c>
      <c r="I214" s="471">
        <v>132</v>
      </c>
      <c r="J214" s="78">
        <f>K214-I214</f>
        <v>149</v>
      </c>
      <c r="K214" s="78">
        <v>281</v>
      </c>
      <c r="L214" s="687">
        <v>0.3</v>
      </c>
      <c r="M214" s="79">
        <f>F214*K214*L214</f>
        <v>13150.8</v>
      </c>
    </row>
    <row r="215" spans="1:13" ht="24.95" customHeight="1">
      <c r="A215" s="120" t="s">
        <v>818</v>
      </c>
      <c r="B215" s="121" t="s">
        <v>780</v>
      </c>
      <c r="C215" s="126" t="s">
        <v>524</v>
      </c>
      <c r="D215" s="122" t="s">
        <v>67</v>
      </c>
      <c r="E215" s="123">
        <v>122</v>
      </c>
      <c r="F215" s="78">
        <v>180</v>
      </c>
      <c r="G215" s="79">
        <f>F215*E215</f>
        <v>21960</v>
      </c>
      <c r="I215" s="471">
        <v>20</v>
      </c>
      <c r="J215" s="78">
        <f>K215-I215</f>
        <v>17</v>
      </c>
      <c r="K215" s="78">
        <v>37</v>
      </c>
      <c r="L215" s="687">
        <v>0.3</v>
      </c>
      <c r="M215" s="79">
        <f>F215*K215*L215</f>
        <v>1998</v>
      </c>
    </row>
    <row r="216" spans="1:13" ht="24.95" customHeight="1">
      <c r="A216" s="120" t="s">
        <v>819</v>
      </c>
      <c r="B216" s="121" t="s">
        <v>780</v>
      </c>
      <c r="C216" s="126" t="s">
        <v>525</v>
      </c>
      <c r="D216" s="122" t="s">
        <v>67</v>
      </c>
      <c r="E216" s="123">
        <v>26</v>
      </c>
      <c r="F216" s="78">
        <v>186</v>
      </c>
      <c r="G216" s="79">
        <f>F216*E216</f>
        <v>4836</v>
      </c>
      <c r="I216" s="471">
        <v>5</v>
      </c>
      <c r="J216" s="78">
        <f>K216-I216</f>
        <v>5</v>
      </c>
      <c r="K216" s="78">
        <v>10</v>
      </c>
      <c r="L216" s="687">
        <v>0.3</v>
      </c>
      <c r="M216" s="79">
        <f>F216*K216*L216</f>
        <v>558</v>
      </c>
    </row>
    <row r="217" spans="1:13" ht="24.95" customHeight="1" thickBot="1">
      <c r="A217" s="127" t="s">
        <v>594</v>
      </c>
      <c r="B217" s="128" t="s">
        <v>780</v>
      </c>
      <c r="C217" s="136" t="s">
        <v>725</v>
      </c>
      <c r="D217" s="199" t="s">
        <v>67</v>
      </c>
      <c r="E217" s="198">
        <v>52</v>
      </c>
      <c r="F217" s="82">
        <v>192</v>
      </c>
      <c r="G217" s="83">
        <f>F217*E217</f>
        <v>9984</v>
      </c>
      <c r="I217" s="234">
        <v>10</v>
      </c>
      <c r="J217" s="82">
        <f>K217-I217</f>
        <v>10</v>
      </c>
      <c r="K217" s="82">
        <v>20</v>
      </c>
      <c r="L217" s="687">
        <v>0.3</v>
      </c>
      <c r="M217" s="79">
        <f>F217*K217*L217</f>
        <v>1152</v>
      </c>
    </row>
    <row r="218" spans="1:13" ht="24.95" customHeight="1" thickTop="1" thickBot="1">
      <c r="A218" s="74"/>
      <c r="B218" s="15"/>
      <c r="C218" s="16" t="s">
        <v>726</v>
      </c>
      <c r="D218" s="84"/>
      <c r="E218" s="84"/>
      <c r="F218" s="85"/>
      <c r="G218" s="86">
        <f>SUM(G214:G217)</f>
        <v>149568</v>
      </c>
      <c r="I218" s="573"/>
      <c r="J218" s="84"/>
      <c r="K218" s="85"/>
      <c r="L218" s="85"/>
      <c r="M218" s="226">
        <f>SUM(M214:M217)</f>
        <v>16858.8</v>
      </c>
    </row>
    <row r="219" spans="1:13" ht="18.75" customHeight="1" thickTop="1">
      <c r="A219" s="66"/>
      <c r="B219" s="67"/>
      <c r="C219" s="96" t="s">
        <v>777</v>
      </c>
      <c r="D219" s="88"/>
      <c r="E219" s="88"/>
      <c r="F219" s="89"/>
      <c r="G219" s="90"/>
      <c r="I219" s="575"/>
      <c r="J219" s="88"/>
      <c r="K219" s="89"/>
      <c r="L219" s="462"/>
      <c r="M219" s="90"/>
    </row>
    <row r="220" spans="1:13" ht="51">
      <c r="A220" s="68">
        <v>3</v>
      </c>
      <c r="B220" s="69"/>
      <c r="C220" s="97" t="s">
        <v>768</v>
      </c>
      <c r="D220" s="77"/>
      <c r="E220" s="77"/>
      <c r="F220" s="78"/>
      <c r="G220" s="79"/>
      <c r="I220" s="471"/>
      <c r="J220" s="77"/>
      <c r="K220" s="78"/>
      <c r="L220" s="460"/>
      <c r="M220" s="79"/>
    </row>
    <row r="221" spans="1:13" ht="25.5">
      <c r="A221" s="120" t="s">
        <v>575</v>
      </c>
      <c r="B221" s="121" t="s">
        <v>780</v>
      </c>
      <c r="C221" s="126" t="s">
        <v>486</v>
      </c>
      <c r="D221" s="122" t="s">
        <v>67</v>
      </c>
      <c r="E221" s="123">
        <v>85</v>
      </c>
      <c r="F221" s="78">
        <v>384</v>
      </c>
      <c r="G221" s="79">
        <f>F221*E221</f>
        <v>32640</v>
      </c>
      <c r="I221" s="471">
        <v>19</v>
      </c>
      <c r="J221" s="78">
        <f>K221-I221</f>
        <v>25</v>
      </c>
      <c r="K221" s="78">
        <v>44</v>
      </c>
      <c r="L221" s="687">
        <v>0.3</v>
      </c>
      <c r="M221" s="79">
        <f>F221*K221*L221</f>
        <v>5068.8</v>
      </c>
    </row>
    <row r="222" spans="1:13" ht="25.5">
      <c r="A222" s="120" t="s">
        <v>770</v>
      </c>
      <c r="B222" s="121" t="s">
        <v>780</v>
      </c>
      <c r="C222" s="126" t="s">
        <v>487</v>
      </c>
      <c r="D222" s="122" t="s">
        <v>67</v>
      </c>
      <c r="E222" s="123">
        <v>142</v>
      </c>
      <c r="F222" s="78">
        <v>540</v>
      </c>
      <c r="G222" s="79">
        <f>F222*E222</f>
        <v>76680</v>
      </c>
      <c r="I222" s="471">
        <v>25</v>
      </c>
      <c r="J222" s="78">
        <f>K222-I222</f>
        <v>27</v>
      </c>
      <c r="K222" s="78">
        <v>52</v>
      </c>
      <c r="L222" s="687">
        <v>0.3</v>
      </c>
      <c r="M222" s="79">
        <f>F222*K222*L222</f>
        <v>8424</v>
      </c>
    </row>
    <row r="223" spans="1:13" ht="25.5">
      <c r="A223" s="120" t="s">
        <v>772</v>
      </c>
      <c r="B223" s="121" t="s">
        <v>780</v>
      </c>
      <c r="C223" s="137" t="s">
        <v>773</v>
      </c>
      <c r="D223" s="122" t="s">
        <v>67</v>
      </c>
      <c r="E223" s="123">
        <v>1</v>
      </c>
      <c r="F223" s="78">
        <v>780</v>
      </c>
      <c r="G223" s="79">
        <f>F223*E223</f>
        <v>780</v>
      </c>
      <c r="I223" s="471"/>
      <c r="J223" s="78">
        <f>K223-I223</f>
        <v>0</v>
      </c>
      <c r="K223" s="78"/>
      <c r="L223" s="687"/>
      <c r="M223" s="79">
        <f>F223*K223*L223</f>
        <v>0</v>
      </c>
    </row>
    <row r="224" spans="1:13" ht="26.25" thickBot="1">
      <c r="A224" s="127" t="s">
        <v>774</v>
      </c>
      <c r="B224" s="128" t="s">
        <v>780</v>
      </c>
      <c r="C224" s="136" t="s">
        <v>775</v>
      </c>
      <c r="D224" s="199" t="s">
        <v>67</v>
      </c>
      <c r="E224" s="198">
        <v>2</v>
      </c>
      <c r="F224" s="82">
        <v>3600</v>
      </c>
      <c r="G224" s="83">
        <f>F224*E224</f>
        <v>7200</v>
      </c>
      <c r="I224" s="234"/>
      <c r="J224" s="82">
        <f>K224-I224</f>
        <v>0</v>
      </c>
      <c r="K224" s="82"/>
      <c r="L224" s="687"/>
      <c r="M224" s="79">
        <f>F224*K224*L224</f>
        <v>0</v>
      </c>
    </row>
    <row r="225" spans="1:13" ht="24.95" customHeight="1" thickTop="1" thickBot="1">
      <c r="A225" s="74"/>
      <c r="B225" s="15"/>
      <c r="C225" s="16" t="s">
        <v>776</v>
      </c>
      <c r="D225" s="84"/>
      <c r="E225" s="84"/>
      <c r="F225" s="85"/>
      <c r="G225" s="86">
        <f>SUM(G220:G224)</f>
        <v>117300</v>
      </c>
      <c r="I225" s="573"/>
      <c r="J225" s="84"/>
      <c r="K225" s="85"/>
      <c r="L225" s="85"/>
      <c r="M225" s="226">
        <f>SUM(M220:M224)</f>
        <v>13492.8</v>
      </c>
    </row>
    <row r="226" spans="1:13" ht="18.75" customHeight="1" thickTop="1">
      <c r="A226" s="66"/>
      <c r="B226" s="67"/>
      <c r="C226" s="96" t="s">
        <v>778</v>
      </c>
      <c r="D226" s="88"/>
      <c r="E226" s="88"/>
      <c r="F226" s="89"/>
      <c r="G226" s="90"/>
      <c r="I226" s="575"/>
      <c r="J226" s="88"/>
      <c r="K226" s="89"/>
      <c r="L226" s="462"/>
      <c r="M226" s="90"/>
    </row>
    <row r="227" spans="1:13" ht="51">
      <c r="A227" s="68">
        <v>4</v>
      </c>
      <c r="B227" s="69"/>
      <c r="C227" s="97" t="s">
        <v>636</v>
      </c>
      <c r="D227" s="77"/>
      <c r="E227" s="77"/>
      <c r="F227" s="78"/>
      <c r="G227" s="79"/>
      <c r="I227" s="471"/>
      <c r="J227" s="77"/>
      <c r="K227" s="78"/>
      <c r="L227" s="460"/>
      <c r="M227" s="79"/>
    </row>
    <row r="228" spans="1:13" ht="24.95" customHeight="1">
      <c r="A228" s="120" t="s">
        <v>577</v>
      </c>
      <c r="B228" s="121" t="s">
        <v>780</v>
      </c>
      <c r="C228" s="126" t="s">
        <v>782</v>
      </c>
      <c r="D228" s="122" t="s">
        <v>523</v>
      </c>
      <c r="E228" s="123">
        <v>191</v>
      </c>
      <c r="F228" s="78">
        <v>144</v>
      </c>
      <c r="G228" s="79">
        <f t="shared" ref="G228:G235" si="18">F228*E228</f>
        <v>27504</v>
      </c>
      <c r="I228" s="471">
        <v>27</v>
      </c>
      <c r="J228" s="78">
        <f t="shared" ref="J228:J235" si="19">K228-I228</f>
        <v>36</v>
      </c>
      <c r="K228" s="78">
        <v>63</v>
      </c>
      <c r="L228" s="687">
        <v>0.3</v>
      </c>
      <c r="M228" s="79">
        <f>F228*K228*L228</f>
        <v>2721.6</v>
      </c>
    </row>
    <row r="229" spans="1:13" ht="24.95" customHeight="1">
      <c r="A229" s="120" t="s">
        <v>783</v>
      </c>
      <c r="B229" s="121" t="s">
        <v>780</v>
      </c>
      <c r="C229" s="126" t="s">
        <v>488</v>
      </c>
      <c r="D229" s="122" t="s">
        <v>523</v>
      </c>
      <c r="E229" s="123">
        <v>165</v>
      </c>
      <c r="F229" s="78">
        <v>156</v>
      </c>
      <c r="G229" s="79">
        <f t="shared" si="18"/>
        <v>25740</v>
      </c>
      <c r="I229" s="471">
        <v>37</v>
      </c>
      <c r="J229" s="78">
        <f t="shared" si="19"/>
        <v>42</v>
      </c>
      <c r="K229" s="78">
        <v>79</v>
      </c>
      <c r="L229" s="687">
        <v>0.3</v>
      </c>
      <c r="M229" s="79">
        <f t="shared" ref="M229:M235" si="20">F229*K229*L229</f>
        <v>3697.2</v>
      </c>
    </row>
    <row r="230" spans="1:13" ht="24.95" customHeight="1">
      <c r="A230" s="120" t="s">
        <v>784</v>
      </c>
      <c r="B230" s="121" t="s">
        <v>780</v>
      </c>
      <c r="C230" s="126" t="s">
        <v>215</v>
      </c>
      <c r="D230" s="122" t="s">
        <v>523</v>
      </c>
      <c r="E230" s="123">
        <v>2</v>
      </c>
      <c r="F230" s="78">
        <v>216</v>
      </c>
      <c r="G230" s="79">
        <f t="shared" si="18"/>
        <v>432</v>
      </c>
      <c r="I230" s="471"/>
      <c r="J230" s="78">
        <f t="shared" si="19"/>
        <v>0</v>
      </c>
      <c r="K230" s="78"/>
      <c r="L230" s="687">
        <v>0</v>
      </c>
      <c r="M230" s="79">
        <f t="shared" si="20"/>
        <v>0</v>
      </c>
    </row>
    <row r="231" spans="1:13" ht="24.95" customHeight="1">
      <c r="A231" s="120" t="s">
        <v>785</v>
      </c>
      <c r="B231" s="121" t="s">
        <v>780</v>
      </c>
      <c r="C231" s="126" t="s">
        <v>786</v>
      </c>
      <c r="D231" s="122" t="s">
        <v>523</v>
      </c>
      <c r="E231" s="123">
        <v>62</v>
      </c>
      <c r="F231" s="78">
        <v>216</v>
      </c>
      <c r="G231" s="79">
        <f t="shared" si="18"/>
        <v>13392</v>
      </c>
      <c r="I231" s="471">
        <v>22</v>
      </c>
      <c r="J231" s="78">
        <f t="shared" si="19"/>
        <v>28</v>
      </c>
      <c r="K231" s="78">
        <v>50</v>
      </c>
      <c r="L231" s="687">
        <v>0.3</v>
      </c>
      <c r="M231" s="79">
        <f t="shared" si="20"/>
        <v>3240</v>
      </c>
    </row>
    <row r="232" spans="1:13" ht="24.95" customHeight="1">
      <c r="A232" s="120" t="s">
        <v>787</v>
      </c>
      <c r="B232" s="121" t="s">
        <v>780</v>
      </c>
      <c r="C232" s="126" t="s">
        <v>788</v>
      </c>
      <c r="D232" s="122" t="s">
        <v>523</v>
      </c>
      <c r="E232" s="123">
        <v>26</v>
      </c>
      <c r="F232" s="78">
        <v>156</v>
      </c>
      <c r="G232" s="79">
        <f t="shared" si="18"/>
        <v>4056</v>
      </c>
      <c r="I232" s="471">
        <v>5</v>
      </c>
      <c r="J232" s="78">
        <f t="shared" si="19"/>
        <v>5</v>
      </c>
      <c r="K232" s="78">
        <v>10</v>
      </c>
      <c r="L232" s="687">
        <v>0.3</v>
      </c>
      <c r="M232" s="79">
        <f t="shared" si="20"/>
        <v>468</v>
      </c>
    </row>
    <row r="233" spans="1:13" ht="24.95" customHeight="1">
      <c r="A233" s="120" t="s">
        <v>789</v>
      </c>
      <c r="B233" s="121" t="s">
        <v>780</v>
      </c>
      <c r="C233" s="126" t="s">
        <v>790</v>
      </c>
      <c r="D233" s="122" t="s">
        <v>523</v>
      </c>
      <c r="E233" s="123">
        <v>43</v>
      </c>
      <c r="F233" s="78">
        <v>162</v>
      </c>
      <c r="G233" s="79">
        <f t="shared" si="18"/>
        <v>6966</v>
      </c>
      <c r="I233" s="471">
        <v>5</v>
      </c>
      <c r="J233" s="78">
        <f t="shared" si="19"/>
        <v>5</v>
      </c>
      <c r="K233" s="78">
        <v>10</v>
      </c>
      <c r="L233" s="687">
        <v>0.3</v>
      </c>
      <c r="M233" s="79">
        <f t="shared" si="20"/>
        <v>486</v>
      </c>
    </row>
    <row r="234" spans="1:13" ht="24.95" customHeight="1">
      <c r="A234" s="120" t="s">
        <v>791</v>
      </c>
      <c r="B234" s="121" t="s">
        <v>780</v>
      </c>
      <c r="C234" s="126" t="s">
        <v>489</v>
      </c>
      <c r="D234" s="122" t="s">
        <v>523</v>
      </c>
      <c r="E234" s="123">
        <v>6</v>
      </c>
      <c r="F234" s="78">
        <v>720</v>
      </c>
      <c r="G234" s="79">
        <f t="shared" si="18"/>
        <v>4320</v>
      </c>
      <c r="I234" s="471"/>
      <c r="J234" s="78">
        <f t="shared" si="19"/>
        <v>0</v>
      </c>
      <c r="K234" s="78"/>
      <c r="L234" s="687">
        <v>0</v>
      </c>
      <c r="M234" s="79">
        <f t="shared" si="20"/>
        <v>0</v>
      </c>
    </row>
    <row r="235" spans="1:13" ht="24.95" customHeight="1" thickBot="1">
      <c r="A235" s="127" t="s">
        <v>792</v>
      </c>
      <c r="B235" s="128" t="s">
        <v>780</v>
      </c>
      <c r="C235" s="136" t="s">
        <v>793</v>
      </c>
      <c r="D235" s="199" t="s">
        <v>523</v>
      </c>
      <c r="E235" s="198">
        <v>2</v>
      </c>
      <c r="F235" s="82">
        <v>180</v>
      </c>
      <c r="G235" s="83">
        <f t="shared" si="18"/>
        <v>360</v>
      </c>
      <c r="I235" s="234"/>
      <c r="J235" s="82">
        <f t="shared" si="19"/>
        <v>0</v>
      </c>
      <c r="K235" s="82"/>
      <c r="L235" s="687">
        <v>0</v>
      </c>
      <c r="M235" s="79">
        <f t="shared" si="20"/>
        <v>0</v>
      </c>
    </row>
    <row r="236" spans="1:13" ht="21.75" customHeight="1" thickTop="1" thickBot="1">
      <c r="A236" s="74"/>
      <c r="B236" s="15"/>
      <c r="C236" s="16" t="s">
        <v>794</v>
      </c>
      <c r="D236" s="84"/>
      <c r="E236" s="84"/>
      <c r="F236" s="85"/>
      <c r="G236" s="86">
        <f>SUM(G228:G235)</f>
        <v>82770</v>
      </c>
      <c r="I236" s="573"/>
      <c r="J236" s="84"/>
      <c r="K236" s="85"/>
      <c r="L236" s="85"/>
      <c r="M236" s="226">
        <f>SUM(M228:M235)</f>
        <v>10612.8</v>
      </c>
    </row>
    <row r="237" spans="1:13" ht="18.75" customHeight="1" thickTop="1">
      <c r="A237" s="66"/>
      <c r="B237" s="67"/>
      <c r="C237" s="96" t="s">
        <v>795</v>
      </c>
      <c r="D237" s="88"/>
      <c r="E237" s="88"/>
      <c r="F237" s="89"/>
      <c r="G237" s="90"/>
      <c r="I237" s="575"/>
      <c r="J237" s="88"/>
      <c r="K237" s="89"/>
      <c r="L237" s="462"/>
      <c r="M237" s="90"/>
    </row>
    <row r="238" spans="1:13" ht="48" customHeight="1">
      <c r="A238" s="68">
        <v>5</v>
      </c>
      <c r="B238" s="69"/>
      <c r="C238" s="97" t="s">
        <v>637</v>
      </c>
      <c r="D238" s="77"/>
      <c r="E238" s="77"/>
      <c r="F238" s="78"/>
      <c r="G238" s="79"/>
      <c r="I238" s="471"/>
      <c r="J238" s="77"/>
      <c r="K238" s="78"/>
      <c r="L238" s="460"/>
      <c r="M238" s="79"/>
    </row>
    <row r="239" spans="1:13" ht="24" customHeight="1" thickBot="1">
      <c r="A239" s="127" t="s">
        <v>47</v>
      </c>
      <c r="B239" s="128" t="s">
        <v>780</v>
      </c>
      <c r="C239" s="136" t="s">
        <v>797</v>
      </c>
      <c r="D239" s="199" t="s">
        <v>523</v>
      </c>
      <c r="E239" s="198">
        <v>26</v>
      </c>
      <c r="F239" s="82">
        <v>180</v>
      </c>
      <c r="G239" s="83">
        <f>F239*E239</f>
        <v>4680</v>
      </c>
      <c r="I239" s="234">
        <v>5</v>
      </c>
      <c r="J239" s="82">
        <f>K239-I239</f>
        <v>5</v>
      </c>
      <c r="K239" s="82">
        <v>10</v>
      </c>
      <c r="L239" s="730">
        <v>0.3</v>
      </c>
      <c r="M239" s="83">
        <f>F239*K239*L239</f>
        <v>540</v>
      </c>
    </row>
    <row r="240" spans="1:13" ht="19.5" customHeight="1" thickTop="1" thickBot="1">
      <c r="A240" s="74"/>
      <c r="B240" s="15"/>
      <c r="C240" s="16" t="s">
        <v>798</v>
      </c>
      <c r="D240" s="84"/>
      <c r="E240" s="84"/>
      <c r="F240" s="85"/>
      <c r="G240" s="86">
        <f>SUM(G239)</f>
        <v>4680</v>
      </c>
      <c r="I240" s="573"/>
      <c r="J240" s="84"/>
      <c r="K240" s="85"/>
      <c r="L240" s="85"/>
      <c r="M240" s="226">
        <f>SUM(M239)</f>
        <v>540</v>
      </c>
    </row>
    <row r="241" spans="1:13" ht="18.75" customHeight="1" thickTop="1">
      <c r="A241" s="66"/>
      <c r="B241" s="67"/>
      <c r="C241" s="96" t="s">
        <v>799</v>
      </c>
      <c r="D241" s="88"/>
      <c r="E241" s="88"/>
      <c r="F241" s="89"/>
      <c r="G241" s="90"/>
      <c r="I241" s="575"/>
      <c r="J241" s="88"/>
      <c r="K241" s="89"/>
      <c r="L241" s="462"/>
      <c r="M241" s="90"/>
    </row>
    <row r="242" spans="1:13" ht="51">
      <c r="A242" s="68">
        <v>6</v>
      </c>
      <c r="B242" s="69"/>
      <c r="C242" s="97" t="s">
        <v>638</v>
      </c>
      <c r="D242" s="77"/>
      <c r="E242" s="77"/>
      <c r="F242" s="78"/>
      <c r="G242" s="79"/>
      <c r="I242" s="471"/>
      <c r="J242" s="77"/>
      <c r="K242" s="78"/>
      <c r="L242" s="460"/>
      <c r="M242" s="79"/>
    </row>
    <row r="243" spans="1:13" ht="24.95" customHeight="1">
      <c r="A243" s="120" t="s">
        <v>3</v>
      </c>
      <c r="B243" s="121" t="s">
        <v>780</v>
      </c>
      <c r="C243" s="126" t="s">
        <v>490</v>
      </c>
      <c r="D243" s="122" t="s">
        <v>67</v>
      </c>
      <c r="E243" s="123">
        <v>1</v>
      </c>
      <c r="F243" s="78">
        <v>5400</v>
      </c>
      <c r="G243" s="79">
        <f t="shared" ref="G243:G260" si="21">F243*E243</f>
        <v>5400</v>
      </c>
      <c r="H243" s="222"/>
      <c r="I243" s="471"/>
      <c r="J243" s="78">
        <f t="shared" ref="J243:J264" si="22">K243-I243</f>
        <v>0</v>
      </c>
      <c r="K243" s="78"/>
      <c r="L243" s="687"/>
      <c r="M243" s="79">
        <f>F243*K243*L243</f>
        <v>0</v>
      </c>
    </row>
    <row r="244" spans="1:13" ht="24.95" customHeight="1">
      <c r="A244" s="120" t="s">
        <v>498</v>
      </c>
      <c r="B244" s="121" t="s">
        <v>780</v>
      </c>
      <c r="C244" s="126" t="s">
        <v>491</v>
      </c>
      <c r="D244" s="122" t="s">
        <v>67</v>
      </c>
      <c r="E244" s="123">
        <v>1</v>
      </c>
      <c r="F244" s="78">
        <v>6600</v>
      </c>
      <c r="G244" s="79">
        <f t="shared" si="21"/>
        <v>6600</v>
      </c>
      <c r="H244" s="222"/>
      <c r="I244" s="471"/>
      <c r="J244" s="78">
        <f t="shared" si="22"/>
        <v>0</v>
      </c>
      <c r="K244" s="78"/>
      <c r="L244" s="687"/>
      <c r="M244" s="79">
        <f t="shared" ref="M244:M264" si="23">F244*K244*L244</f>
        <v>0</v>
      </c>
    </row>
    <row r="245" spans="1:13" ht="24.95" customHeight="1">
      <c r="A245" s="120" t="s">
        <v>499</v>
      </c>
      <c r="B245" s="121" t="s">
        <v>780</v>
      </c>
      <c r="C245" s="126" t="s">
        <v>492</v>
      </c>
      <c r="D245" s="122" t="s">
        <v>67</v>
      </c>
      <c r="E245" s="123">
        <v>1</v>
      </c>
      <c r="F245" s="78">
        <v>7800</v>
      </c>
      <c r="G245" s="79">
        <f t="shared" si="21"/>
        <v>7800</v>
      </c>
      <c r="H245" s="222"/>
      <c r="I245" s="471"/>
      <c r="J245" s="78">
        <f t="shared" si="22"/>
        <v>0</v>
      </c>
      <c r="K245" s="78"/>
      <c r="L245" s="687"/>
      <c r="M245" s="79">
        <f t="shared" si="23"/>
        <v>0</v>
      </c>
    </row>
    <row r="246" spans="1:13" ht="24.95" customHeight="1">
      <c r="A246" s="120" t="s">
        <v>184</v>
      </c>
      <c r="B246" s="121" t="s">
        <v>780</v>
      </c>
      <c r="C246" s="126" t="s">
        <v>493</v>
      </c>
      <c r="D246" s="122" t="s">
        <v>67</v>
      </c>
      <c r="E246" s="123">
        <v>5</v>
      </c>
      <c r="F246" s="78">
        <v>7200</v>
      </c>
      <c r="G246" s="79">
        <f t="shared" si="21"/>
        <v>36000</v>
      </c>
      <c r="H246" s="222"/>
      <c r="I246" s="471">
        <v>1</v>
      </c>
      <c r="J246" s="78">
        <f t="shared" si="22"/>
        <v>0</v>
      </c>
      <c r="K246" s="78">
        <v>1</v>
      </c>
      <c r="L246" s="687">
        <v>0.2</v>
      </c>
      <c r="M246" s="79">
        <f t="shared" si="23"/>
        <v>1440</v>
      </c>
    </row>
    <row r="247" spans="1:13" ht="24.95" customHeight="1">
      <c r="A247" s="120" t="s">
        <v>185</v>
      </c>
      <c r="B247" s="121" t="s">
        <v>780</v>
      </c>
      <c r="C247" s="126" t="s">
        <v>494</v>
      </c>
      <c r="D247" s="122" t="s">
        <v>67</v>
      </c>
      <c r="E247" s="123">
        <v>2</v>
      </c>
      <c r="F247" s="78">
        <v>6600</v>
      </c>
      <c r="G247" s="79">
        <f t="shared" si="21"/>
        <v>13200</v>
      </c>
      <c r="H247" s="222"/>
      <c r="I247" s="471"/>
      <c r="J247" s="78">
        <f t="shared" si="22"/>
        <v>2</v>
      </c>
      <c r="K247" s="78">
        <v>2</v>
      </c>
      <c r="L247" s="687">
        <v>0.2</v>
      </c>
      <c r="M247" s="79">
        <f t="shared" si="23"/>
        <v>2640</v>
      </c>
    </row>
    <row r="248" spans="1:13" ht="24.95" customHeight="1">
      <c r="A248" s="120" t="s">
        <v>265</v>
      </c>
      <c r="B248" s="121" t="s">
        <v>780</v>
      </c>
      <c r="C248" s="126" t="s">
        <v>262</v>
      </c>
      <c r="D248" s="122" t="s">
        <v>67</v>
      </c>
      <c r="E248" s="123">
        <v>4</v>
      </c>
      <c r="F248" s="78">
        <v>7200</v>
      </c>
      <c r="G248" s="79">
        <f t="shared" si="21"/>
        <v>28800</v>
      </c>
      <c r="H248" s="222"/>
      <c r="I248" s="471"/>
      <c r="J248" s="78">
        <f t="shared" si="22"/>
        <v>1</v>
      </c>
      <c r="K248" s="78">
        <v>1</v>
      </c>
      <c r="L248" s="687">
        <v>0.2</v>
      </c>
      <c r="M248" s="79">
        <f t="shared" si="23"/>
        <v>1440</v>
      </c>
    </row>
    <row r="249" spans="1:13" ht="24.95" customHeight="1">
      <c r="A249" s="120" t="s">
        <v>186</v>
      </c>
      <c r="B249" s="121" t="s">
        <v>780</v>
      </c>
      <c r="C249" s="126" t="s">
        <v>264</v>
      </c>
      <c r="D249" s="122" t="s">
        <v>67</v>
      </c>
      <c r="E249" s="123">
        <v>2</v>
      </c>
      <c r="F249" s="78">
        <v>7200</v>
      </c>
      <c r="G249" s="79">
        <f t="shared" si="21"/>
        <v>14400</v>
      </c>
      <c r="H249" s="222"/>
      <c r="I249" s="471">
        <v>2</v>
      </c>
      <c r="J249" s="78">
        <f t="shared" si="22"/>
        <v>0</v>
      </c>
      <c r="K249" s="78">
        <v>2</v>
      </c>
      <c r="L249" s="687">
        <v>0.2</v>
      </c>
      <c r="M249" s="79">
        <f t="shared" si="23"/>
        <v>2880</v>
      </c>
    </row>
    <row r="250" spans="1:13" ht="24.95" customHeight="1">
      <c r="A250" s="120" t="s">
        <v>187</v>
      </c>
      <c r="B250" s="121" t="s">
        <v>780</v>
      </c>
      <c r="C250" s="126" t="s">
        <v>495</v>
      </c>
      <c r="D250" s="122" t="s">
        <v>67</v>
      </c>
      <c r="E250" s="123">
        <v>10</v>
      </c>
      <c r="F250" s="78">
        <v>7200</v>
      </c>
      <c r="G250" s="79">
        <f t="shared" si="21"/>
        <v>72000</v>
      </c>
      <c r="H250" s="222"/>
      <c r="I250" s="471">
        <v>2</v>
      </c>
      <c r="J250" s="78">
        <f t="shared" si="22"/>
        <v>3</v>
      </c>
      <c r="K250" s="78">
        <v>5</v>
      </c>
      <c r="L250" s="687">
        <v>0.2</v>
      </c>
      <c r="M250" s="79">
        <f t="shared" si="23"/>
        <v>7200</v>
      </c>
    </row>
    <row r="251" spans="1:13" ht="24.95" customHeight="1">
      <c r="A251" s="120" t="s">
        <v>188</v>
      </c>
      <c r="B251" s="121" t="s">
        <v>780</v>
      </c>
      <c r="C251" s="126" t="s">
        <v>272</v>
      </c>
      <c r="D251" s="122" t="s">
        <v>67</v>
      </c>
      <c r="E251" s="123">
        <v>1</v>
      </c>
      <c r="F251" s="78">
        <v>7800</v>
      </c>
      <c r="G251" s="79">
        <f t="shared" si="21"/>
        <v>7800</v>
      </c>
      <c r="H251" s="222"/>
      <c r="I251" s="471"/>
      <c r="J251" s="78">
        <f t="shared" si="22"/>
        <v>0</v>
      </c>
      <c r="K251" s="78"/>
      <c r="L251" s="687"/>
      <c r="M251" s="79">
        <f t="shared" si="23"/>
        <v>0</v>
      </c>
    </row>
    <row r="252" spans="1:13" ht="24.95" customHeight="1">
      <c r="A252" s="120" t="s">
        <v>189</v>
      </c>
      <c r="B252" s="121" t="s">
        <v>780</v>
      </c>
      <c r="C252" s="126" t="s">
        <v>274</v>
      </c>
      <c r="D252" s="122" t="s">
        <v>67</v>
      </c>
      <c r="E252" s="123">
        <v>1</v>
      </c>
      <c r="F252" s="78">
        <v>6600</v>
      </c>
      <c r="G252" s="79">
        <f t="shared" si="21"/>
        <v>6600</v>
      </c>
      <c r="H252" s="222"/>
      <c r="I252" s="471"/>
      <c r="J252" s="78">
        <f t="shared" si="22"/>
        <v>0</v>
      </c>
      <c r="K252" s="78"/>
      <c r="L252" s="687"/>
      <c r="M252" s="79">
        <f t="shared" si="23"/>
        <v>0</v>
      </c>
    </row>
    <row r="253" spans="1:13" ht="24.95" customHeight="1">
      <c r="A253" s="120" t="s">
        <v>190</v>
      </c>
      <c r="B253" s="121" t="s">
        <v>780</v>
      </c>
      <c r="C253" s="126" t="s">
        <v>496</v>
      </c>
      <c r="D253" s="122" t="s">
        <v>67</v>
      </c>
      <c r="E253" s="123">
        <v>2</v>
      </c>
      <c r="F253" s="78">
        <v>7200</v>
      </c>
      <c r="G253" s="79">
        <f t="shared" si="21"/>
        <v>14400</v>
      </c>
      <c r="H253" s="222"/>
      <c r="I253" s="471"/>
      <c r="J253" s="78">
        <f t="shared" si="22"/>
        <v>0</v>
      </c>
      <c r="K253" s="78"/>
      <c r="L253" s="687"/>
      <c r="M253" s="79">
        <f t="shared" si="23"/>
        <v>0</v>
      </c>
    </row>
    <row r="254" spans="1:13" ht="24.95" customHeight="1">
      <c r="A254" s="120" t="s">
        <v>191</v>
      </c>
      <c r="B254" s="121" t="s">
        <v>780</v>
      </c>
      <c r="C254" s="126" t="s">
        <v>497</v>
      </c>
      <c r="D254" s="122" t="s">
        <v>67</v>
      </c>
      <c r="E254" s="123">
        <v>2</v>
      </c>
      <c r="F254" s="78">
        <v>6600</v>
      </c>
      <c r="G254" s="79">
        <f t="shared" si="21"/>
        <v>13200</v>
      </c>
      <c r="H254" s="222"/>
      <c r="I254" s="471"/>
      <c r="J254" s="78">
        <f t="shared" si="22"/>
        <v>0</v>
      </c>
      <c r="K254" s="78"/>
      <c r="L254" s="687"/>
      <c r="M254" s="79">
        <f t="shared" si="23"/>
        <v>0</v>
      </c>
    </row>
    <row r="255" spans="1:13" ht="25.5">
      <c r="A255" s="120" t="s">
        <v>192</v>
      </c>
      <c r="B255" s="121" t="s">
        <v>780</v>
      </c>
      <c r="C255" s="126" t="s">
        <v>276</v>
      </c>
      <c r="D255" s="122" t="s">
        <v>67</v>
      </c>
      <c r="E255" s="123">
        <v>8</v>
      </c>
      <c r="F255" s="78">
        <v>1200</v>
      </c>
      <c r="G255" s="79">
        <f t="shared" si="21"/>
        <v>9600</v>
      </c>
      <c r="H255" s="222"/>
      <c r="I255" s="471">
        <v>7</v>
      </c>
      <c r="J255" s="78">
        <f t="shared" si="22"/>
        <v>0</v>
      </c>
      <c r="K255" s="78">
        <v>7</v>
      </c>
      <c r="L255" s="687">
        <v>0.6</v>
      </c>
      <c r="M255" s="79">
        <f t="shared" si="23"/>
        <v>5040</v>
      </c>
    </row>
    <row r="256" spans="1:13" ht="25.5">
      <c r="A256" s="120" t="s">
        <v>193</v>
      </c>
      <c r="B256" s="121" t="s">
        <v>780</v>
      </c>
      <c r="C256" s="126" t="s">
        <v>201</v>
      </c>
      <c r="D256" s="122" t="s">
        <v>67</v>
      </c>
      <c r="E256" s="123">
        <v>22</v>
      </c>
      <c r="F256" s="78">
        <v>1200</v>
      </c>
      <c r="G256" s="79">
        <f t="shared" si="21"/>
        <v>26400</v>
      </c>
      <c r="H256" s="222"/>
      <c r="I256" s="471">
        <v>19</v>
      </c>
      <c r="J256" s="78">
        <f t="shared" si="22"/>
        <v>0</v>
      </c>
      <c r="K256" s="78">
        <v>19</v>
      </c>
      <c r="L256" s="687">
        <v>0.6</v>
      </c>
      <c r="M256" s="79">
        <f t="shared" si="23"/>
        <v>13680</v>
      </c>
    </row>
    <row r="257" spans="1:13" ht="25.5">
      <c r="A257" s="120" t="s">
        <v>194</v>
      </c>
      <c r="B257" s="121" t="s">
        <v>780</v>
      </c>
      <c r="C257" s="126" t="s">
        <v>202</v>
      </c>
      <c r="D257" s="122" t="s">
        <v>67</v>
      </c>
      <c r="E257" s="123">
        <v>1</v>
      </c>
      <c r="F257" s="78">
        <v>960</v>
      </c>
      <c r="G257" s="79">
        <f t="shared" si="21"/>
        <v>960</v>
      </c>
      <c r="H257" s="222"/>
      <c r="I257" s="471"/>
      <c r="J257" s="78">
        <f t="shared" si="22"/>
        <v>0</v>
      </c>
      <c r="K257" s="78"/>
      <c r="L257" s="460"/>
      <c r="M257" s="79">
        <f t="shared" si="23"/>
        <v>0</v>
      </c>
    </row>
    <row r="258" spans="1:13" ht="25.5">
      <c r="A258" s="120" t="s">
        <v>195</v>
      </c>
      <c r="B258" s="121" t="s">
        <v>780</v>
      </c>
      <c r="C258" s="126" t="s">
        <v>312</v>
      </c>
      <c r="D258" s="122" t="s">
        <v>67</v>
      </c>
      <c r="E258" s="123">
        <v>23</v>
      </c>
      <c r="F258" s="78">
        <v>900</v>
      </c>
      <c r="G258" s="79">
        <f t="shared" si="21"/>
        <v>20700</v>
      </c>
      <c r="H258" s="222"/>
      <c r="I258" s="471">
        <v>19</v>
      </c>
      <c r="J258" s="78">
        <f t="shared" si="22"/>
        <v>0</v>
      </c>
      <c r="K258" s="78">
        <v>19</v>
      </c>
      <c r="L258" s="687">
        <v>0.5</v>
      </c>
      <c r="M258" s="79">
        <f t="shared" si="23"/>
        <v>8550</v>
      </c>
    </row>
    <row r="259" spans="1:13" ht="25.5">
      <c r="A259" s="120" t="s">
        <v>196</v>
      </c>
      <c r="B259" s="121" t="s">
        <v>780</v>
      </c>
      <c r="C259" s="126" t="s">
        <v>314</v>
      </c>
      <c r="D259" s="122" t="s">
        <v>67</v>
      </c>
      <c r="E259" s="123">
        <v>8</v>
      </c>
      <c r="F259" s="78">
        <v>1200</v>
      </c>
      <c r="G259" s="79">
        <f t="shared" si="21"/>
        <v>9600</v>
      </c>
      <c r="H259" s="222"/>
      <c r="I259" s="471">
        <v>7</v>
      </c>
      <c r="J259" s="78">
        <f t="shared" si="22"/>
        <v>0</v>
      </c>
      <c r="K259" s="78">
        <v>7</v>
      </c>
      <c r="L259" s="687">
        <v>0.5</v>
      </c>
      <c r="M259" s="79">
        <f t="shared" si="23"/>
        <v>4200</v>
      </c>
    </row>
    <row r="260" spans="1:13" ht="25.5">
      <c r="A260" s="120" t="s">
        <v>197</v>
      </c>
      <c r="B260" s="121" t="s">
        <v>780</v>
      </c>
      <c r="C260" s="126" t="s">
        <v>730</v>
      </c>
      <c r="D260" s="122" t="s">
        <v>67</v>
      </c>
      <c r="E260" s="123">
        <v>1</v>
      </c>
      <c r="F260" s="78">
        <v>1800</v>
      </c>
      <c r="G260" s="79">
        <f t="shared" si="21"/>
        <v>1800</v>
      </c>
      <c r="H260" s="222"/>
      <c r="I260" s="471"/>
      <c r="J260" s="78">
        <f t="shared" si="22"/>
        <v>0</v>
      </c>
      <c r="K260" s="78"/>
      <c r="L260" s="460"/>
      <c r="M260" s="79">
        <f t="shared" si="23"/>
        <v>0</v>
      </c>
    </row>
    <row r="261" spans="1:13" ht="25.5">
      <c r="A261" s="120"/>
      <c r="B261" s="121"/>
      <c r="C261" s="126" t="s">
        <v>732</v>
      </c>
      <c r="D261" s="122"/>
      <c r="E261" s="123"/>
      <c r="F261" s="78"/>
      <c r="G261" s="79"/>
      <c r="H261" s="222"/>
      <c r="I261" s="471"/>
      <c r="J261" s="78">
        <f t="shared" si="22"/>
        <v>0</v>
      </c>
      <c r="K261" s="78"/>
      <c r="L261" s="460"/>
      <c r="M261" s="79">
        <f t="shared" si="23"/>
        <v>0</v>
      </c>
    </row>
    <row r="262" spans="1:13" ht="25.5">
      <c r="A262" s="120" t="s">
        <v>198</v>
      </c>
      <c r="B262" s="121" t="s">
        <v>780</v>
      </c>
      <c r="C262" s="126" t="s">
        <v>734</v>
      </c>
      <c r="D262" s="122" t="s">
        <v>67</v>
      </c>
      <c r="E262" s="123">
        <v>23</v>
      </c>
      <c r="F262" s="78">
        <v>144</v>
      </c>
      <c r="G262" s="79">
        <f>F262*E262</f>
        <v>3312</v>
      </c>
      <c r="H262" s="222"/>
      <c r="I262" s="471">
        <v>21</v>
      </c>
      <c r="J262" s="78">
        <f t="shared" si="22"/>
        <v>0</v>
      </c>
      <c r="K262" s="78">
        <v>21</v>
      </c>
      <c r="L262" s="687">
        <v>0.8</v>
      </c>
      <c r="M262" s="79">
        <f t="shared" si="23"/>
        <v>2419.2000000000003</v>
      </c>
    </row>
    <row r="263" spans="1:13" ht="25.5">
      <c r="A263" s="120" t="s">
        <v>199</v>
      </c>
      <c r="B263" s="121" t="s">
        <v>780</v>
      </c>
      <c r="C263" s="126" t="s">
        <v>736</v>
      </c>
      <c r="D263" s="122" t="s">
        <v>67</v>
      </c>
      <c r="E263" s="123">
        <v>9</v>
      </c>
      <c r="F263" s="78">
        <v>180</v>
      </c>
      <c r="G263" s="79">
        <f>F263*E263</f>
        <v>1620</v>
      </c>
      <c r="H263" s="222"/>
      <c r="I263" s="471">
        <v>5</v>
      </c>
      <c r="J263" s="78">
        <f t="shared" si="22"/>
        <v>0</v>
      </c>
      <c r="K263" s="78">
        <v>5</v>
      </c>
      <c r="L263" s="687">
        <v>0.8</v>
      </c>
      <c r="M263" s="79">
        <f t="shared" si="23"/>
        <v>720</v>
      </c>
    </row>
    <row r="264" spans="1:13" ht="26.25" thickBot="1">
      <c r="A264" s="138" t="s">
        <v>200</v>
      </c>
      <c r="B264" s="139" t="s">
        <v>780</v>
      </c>
      <c r="C264" s="136" t="s">
        <v>738</v>
      </c>
      <c r="D264" s="199" t="s">
        <v>67</v>
      </c>
      <c r="E264" s="198">
        <v>1</v>
      </c>
      <c r="F264" s="82">
        <v>300</v>
      </c>
      <c r="G264" s="83">
        <f>F264*E264</f>
        <v>300</v>
      </c>
      <c r="H264" s="222"/>
      <c r="I264" s="234"/>
      <c r="J264" s="82">
        <f t="shared" si="22"/>
        <v>0</v>
      </c>
      <c r="K264" s="82"/>
      <c r="L264" s="687"/>
      <c r="M264" s="79">
        <f t="shared" si="23"/>
        <v>0</v>
      </c>
    </row>
    <row r="265" spans="1:13" ht="18.75" customHeight="1" thickTop="1" thickBot="1">
      <c r="A265" s="74"/>
      <c r="B265" s="15"/>
      <c r="C265" s="16" t="s">
        <v>709</v>
      </c>
      <c r="D265" s="84"/>
      <c r="E265" s="84"/>
      <c r="F265" s="85"/>
      <c r="G265" s="86">
        <f>SUM(G243:G264)</f>
        <v>300492</v>
      </c>
      <c r="I265" s="573"/>
      <c r="J265" s="84"/>
      <c r="K265" s="85"/>
      <c r="L265" s="85"/>
      <c r="M265" s="226">
        <f>SUM(M243:M264)</f>
        <v>50209.2</v>
      </c>
    </row>
    <row r="266" spans="1:13" ht="18.75" customHeight="1" thickTop="1">
      <c r="A266" s="66"/>
      <c r="B266" s="67"/>
      <c r="C266" s="96" t="s">
        <v>739</v>
      </c>
      <c r="D266" s="88"/>
      <c r="E266" s="88"/>
      <c r="F266" s="89"/>
      <c r="G266" s="90"/>
      <c r="I266" s="575"/>
      <c r="J266" s="88"/>
      <c r="K266" s="89"/>
      <c r="L266" s="462"/>
      <c r="M266" s="90"/>
    </row>
    <row r="267" spans="1:13" ht="51">
      <c r="A267" s="68">
        <v>7</v>
      </c>
      <c r="B267" s="69"/>
      <c r="C267" s="97" t="s">
        <v>639</v>
      </c>
      <c r="D267" s="77"/>
      <c r="E267" s="77"/>
      <c r="F267" s="78"/>
      <c r="G267" s="79"/>
      <c r="I267" s="471"/>
      <c r="J267" s="77"/>
      <c r="K267" s="78"/>
      <c r="L267" s="460"/>
      <c r="M267" s="79"/>
    </row>
    <row r="268" spans="1:13" ht="25.5">
      <c r="A268" s="120" t="s">
        <v>702</v>
      </c>
      <c r="B268" s="121" t="s">
        <v>780</v>
      </c>
      <c r="C268" s="126" t="s">
        <v>703</v>
      </c>
      <c r="D268" s="122" t="s">
        <v>67</v>
      </c>
      <c r="E268" s="123">
        <v>830</v>
      </c>
      <c r="F268" s="78">
        <v>96</v>
      </c>
      <c r="G268" s="79">
        <f>F268*E268</f>
        <v>79680</v>
      </c>
      <c r="I268" s="471">
        <v>143</v>
      </c>
      <c r="J268" s="78">
        <f>K268-I268</f>
        <v>106</v>
      </c>
      <c r="K268" s="78">
        <v>249</v>
      </c>
      <c r="L268" s="687">
        <v>0.3</v>
      </c>
      <c r="M268" s="79">
        <f>F268*K268*L268</f>
        <v>7171.2</v>
      </c>
    </row>
    <row r="269" spans="1:13" ht="25.5">
      <c r="A269" s="120" t="s">
        <v>704</v>
      </c>
      <c r="B269" s="121" t="s">
        <v>780</v>
      </c>
      <c r="C269" s="126" t="s">
        <v>705</v>
      </c>
      <c r="D269" s="122" t="s">
        <v>67</v>
      </c>
      <c r="E269" s="123">
        <v>110</v>
      </c>
      <c r="F269" s="78">
        <v>120</v>
      </c>
      <c r="G269" s="79">
        <f>F269*E269</f>
        <v>13200</v>
      </c>
      <c r="I269" s="471">
        <v>17</v>
      </c>
      <c r="J269" s="78">
        <f>K269-I269</f>
        <v>19</v>
      </c>
      <c r="K269" s="78">
        <v>36</v>
      </c>
      <c r="L269" s="687">
        <v>0.3</v>
      </c>
      <c r="M269" s="79">
        <f>F269*K269*L269</f>
        <v>1296</v>
      </c>
    </row>
    <row r="270" spans="1:13" ht="26.25" thickBot="1">
      <c r="A270" s="127" t="s">
        <v>706</v>
      </c>
      <c r="B270" s="128" t="s">
        <v>780</v>
      </c>
      <c r="C270" s="136" t="s">
        <v>707</v>
      </c>
      <c r="D270" s="199" t="s">
        <v>67</v>
      </c>
      <c r="E270" s="198">
        <v>62</v>
      </c>
      <c r="F270" s="82">
        <v>60</v>
      </c>
      <c r="G270" s="83">
        <f>F270*E270</f>
        <v>3720</v>
      </c>
      <c r="I270" s="234">
        <v>24</v>
      </c>
      <c r="J270" s="82">
        <f>K270-I270</f>
        <v>-10</v>
      </c>
      <c r="K270" s="82">
        <v>14</v>
      </c>
      <c r="L270" s="687">
        <v>0.3</v>
      </c>
      <c r="M270" s="79">
        <f>F270*K270*L270</f>
        <v>252</v>
      </c>
    </row>
    <row r="271" spans="1:13" ht="19.5" customHeight="1" thickTop="1" thickBot="1">
      <c r="A271" s="74"/>
      <c r="B271" s="15"/>
      <c r="C271" s="16" t="s">
        <v>708</v>
      </c>
      <c r="D271" s="84"/>
      <c r="E271" s="84"/>
      <c r="F271" s="85"/>
      <c r="G271" s="86">
        <f>SUM(G267:G270)</f>
        <v>96600</v>
      </c>
      <c r="I271" s="573"/>
      <c r="J271" s="84"/>
      <c r="K271" s="85"/>
      <c r="L271" s="85"/>
      <c r="M271" s="226">
        <f>SUM(M267:M270)</f>
        <v>8719.2000000000007</v>
      </c>
    </row>
    <row r="272" spans="1:13" ht="18.75" customHeight="1" thickTop="1">
      <c r="A272" s="66"/>
      <c r="B272" s="67"/>
      <c r="C272" s="96" t="s">
        <v>710</v>
      </c>
      <c r="D272" s="88"/>
      <c r="E272" s="88"/>
      <c r="F272" s="89"/>
      <c r="G272" s="90"/>
      <c r="I272" s="575"/>
      <c r="J272" s="88"/>
      <c r="K272" s="89"/>
      <c r="L272" s="462"/>
      <c r="M272" s="90"/>
    </row>
    <row r="273" spans="1:13" ht="25.5">
      <c r="A273" s="68">
        <v>8</v>
      </c>
      <c r="B273" s="69"/>
      <c r="C273" s="97" t="s">
        <v>711</v>
      </c>
      <c r="D273" s="77"/>
      <c r="E273" s="77"/>
      <c r="F273" s="78"/>
      <c r="G273" s="79"/>
      <c r="I273" s="471"/>
      <c r="J273" s="77"/>
      <c r="K273" s="78"/>
      <c r="L273" s="460"/>
      <c r="M273" s="79"/>
    </row>
    <row r="274" spans="1:13" ht="25.5">
      <c r="A274" s="120" t="s">
        <v>281</v>
      </c>
      <c r="B274" s="121" t="s">
        <v>780</v>
      </c>
      <c r="C274" s="126" t="s">
        <v>712</v>
      </c>
      <c r="D274" s="122" t="s">
        <v>67</v>
      </c>
      <c r="E274" s="123">
        <v>38</v>
      </c>
      <c r="F274" s="78">
        <v>204</v>
      </c>
      <c r="G274" s="79">
        <f t="shared" ref="G274:G283" si="24">F274*E274</f>
        <v>7752</v>
      </c>
      <c r="H274" s="222"/>
      <c r="I274" s="471"/>
      <c r="J274" s="78">
        <f t="shared" ref="J274:J283" si="25">K274-I274</f>
        <v>0</v>
      </c>
      <c r="K274" s="78"/>
      <c r="L274" s="460"/>
      <c r="M274" s="79">
        <f>F274*K274*L274</f>
        <v>0</v>
      </c>
    </row>
    <row r="275" spans="1:13" ht="25.5">
      <c r="A275" s="120" t="s">
        <v>282</v>
      </c>
      <c r="B275" s="121" t="s">
        <v>780</v>
      </c>
      <c r="C275" s="126" t="s">
        <v>713</v>
      </c>
      <c r="D275" s="122" t="s">
        <v>67</v>
      </c>
      <c r="E275" s="123">
        <v>10</v>
      </c>
      <c r="F275" s="78">
        <v>240</v>
      </c>
      <c r="G275" s="79">
        <f t="shared" si="24"/>
        <v>2400</v>
      </c>
      <c r="H275" s="222"/>
      <c r="I275" s="471"/>
      <c r="J275" s="78">
        <f t="shared" si="25"/>
        <v>0</v>
      </c>
      <c r="K275" s="78"/>
      <c r="L275" s="460"/>
      <c r="M275" s="79">
        <f t="shared" ref="M275:M283" si="26">F275*K275*L275</f>
        <v>0</v>
      </c>
    </row>
    <row r="276" spans="1:13" ht="25.5">
      <c r="A276" s="120" t="s">
        <v>283</v>
      </c>
      <c r="B276" s="121" t="s">
        <v>780</v>
      </c>
      <c r="C276" s="126" t="s">
        <v>714</v>
      </c>
      <c r="D276" s="122" t="s">
        <v>67</v>
      </c>
      <c r="E276" s="123">
        <v>18</v>
      </c>
      <c r="F276" s="78">
        <v>360</v>
      </c>
      <c r="G276" s="79">
        <f t="shared" si="24"/>
        <v>6480</v>
      </c>
      <c r="H276" s="222"/>
      <c r="I276" s="471"/>
      <c r="J276" s="78">
        <f t="shared" si="25"/>
        <v>0</v>
      </c>
      <c r="K276" s="78"/>
      <c r="L276" s="460"/>
      <c r="M276" s="79">
        <f t="shared" si="26"/>
        <v>0</v>
      </c>
    </row>
    <row r="277" spans="1:13" ht="25.5">
      <c r="A277" s="120" t="s">
        <v>284</v>
      </c>
      <c r="B277" s="121" t="s">
        <v>780</v>
      </c>
      <c r="C277" s="126" t="s">
        <v>716</v>
      </c>
      <c r="D277" s="122" t="s">
        <v>67</v>
      </c>
      <c r="E277" s="123">
        <v>2</v>
      </c>
      <c r="F277" s="78">
        <v>420</v>
      </c>
      <c r="G277" s="79">
        <f t="shared" si="24"/>
        <v>840</v>
      </c>
      <c r="H277" s="222"/>
      <c r="I277" s="471"/>
      <c r="J277" s="78">
        <f t="shared" si="25"/>
        <v>0</v>
      </c>
      <c r="K277" s="78"/>
      <c r="L277" s="460"/>
      <c r="M277" s="79">
        <f t="shared" si="26"/>
        <v>0</v>
      </c>
    </row>
    <row r="278" spans="1:13" ht="25.5">
      <c r="A278" s="120" t="s">
        <v>285</v>
      </c>
      <c r="B278" s="121" t="s">
        <v>780</v>
      </c>
      <c r="C278" s="126" t="s">
        <v>717</v>
      </c>
      <c r="D278" s="122" t="s">
        <v>67</v>
      </c>
      <c r="E278" s="123">
        <v>226</v>
      </c>
      <c r="F278" s="78">
        <v>300</v>
      </c>
      <c r="G278" s="79">
        <f t="shared" si="24"/>
        <v>67800</v>
      </c>
      <c r="H278" s="222"/>
      <c r="I278" s="471"/>
      <c r="J278" s="78">
        <f t="shared" si="25"/>
        <v>0</v>
      </c>
      <c r="K278" s="78"/>
      <c r="L278" s="460"/>
      <c r="M278" s="79">
        <f t="shared" si="26"/>
        <v>0</v>
      </c>
    </row>
    <row r="279" spans="1:13" ht="25.5">
      <c r="A279" s="120" t="s">
        <v>269</v>
      </c>
      <c r="B279" s="121" t="s">
        <v>780</v>
      </c>
      <c r="C279" s="126" t="s">
        <v>718</v>
      </c>
      <c r="D279" s="122" t="s">
        <v>67</v>
      </c>
      <c r="E279" s="123">
        <v>2</v>
      </c>
      <c r="F279" s="78">
        <v>480</v>
      </c>
      <c r="G279" s="79">
        <f t="shared" si="24"/>
        <v>960</v>
      </c>
      <c r="H279" s="222"/>
      <c r="I279" s="471"/>
      <c r="J279" s="78">
        <f t="shared" si="25"/>
        <v>0</v>
      </c>
      <c r="K279" s="78"/>
      <c r="L279" s="460"/>
      <c r="M279" s="79">
        <f t="shared" si="26"/>
        <v>0</v>
      </c>
    </row>
    <row r="280" spans="1:13" ht="25.5">
      <c r="A280" s="120" t="s">
        <v>286</v>
      </c>
      <c r="B280" s="121" t="s">
        <v>780</v>
      </c>
      <c r="C280" s="126" t="s">
        <v>722</v>
      </c>
      <c r="D280" s="122" t="s">
        <v>67</v>
      </c>
      <c r="E280" s="123">
        <v>22</v>
      </c>
      <c r="F280" s="78">
        <v>480</v>
      </c>
      <c r="G280" s="79">
        <f t="shared" si="24"/>
        <v>10560</v>
      </c>
      <c r="H280" s="222"/>
      <c r="I280" s="471"/>
      <c r="J280" s="78">
        <f t="shared" si="25"/>
        <v>0</v>
      </c>
      <c r="K280" s="78"/>
      <c r="L280" s="460"/>
      <c r="M280" s="79">
        <f t="shared" si="26"/>
        <v>0</v>
      </c>
    </row>
    <row r="281" spans="1:13" ht="25.5">
      <c r="A281" s="120" t="s">
        <v>719</v>
      </c>
      <c r="B281" s="121" t="s">
        <v>780</v>
      </c>
      <c r="C281" s="126" t="s">
        <v>723</v>
      </c>
      <c r="D281" s="122" t="s">
        <v>67</v>
      </c>
      <c r="E281" s="123">
        <v>4</v>
      </c>
      <c r="F281" s="78">
        <v>480</v>
      </c>
      <c r="G281" s="79">
        <f t="shared" si="24"/>
        <v>1920</v>
      </c>
      <c r="H281" s="222"/>
      <c r="I281" s="471"/>
      <c r="J281" s="78">
        <f t="shared" si="25"/>
        <v>0</v>
      </c>
      <c r="K281" s="78"/>
      <c r="L281" s="460"/>
      <c r="M281" s="79">
        <f t="shared" si="26"/>
        <v>0</v>
      </c>
    </row>
    <row r="282" spans="1:13" ht="25.5">
      <c r="A282" s="120" t="s">
        <v>287</v>
      </c>
      <c r="B282" s="121" t="s">
        <v>780</v>
      </c>
      <c r="C282" s="126" t="s">
        <v>279</v>
      </c>
      <c r="D282" s="122" t="s">
        <v>67</v>
      </c>
      <c r="E282" s="123">
        <v>11</v>
      </c>
      <c r="F282" s="78">
        <v>480</v>
      </c>
      <c r="G282" s="79">
        <f t="shared" si="24"/>
        <v>5280</v>
      </c>
      <c r="H282" s="222"/>
      <c r="I282" s="471"/>
      <c r="J282" s="78">
        <f t="shared" si="25"/>
        <v>0</v>
      </c>
      <c r="K282" s="78"/>
      <c r="L282" s="460"/>
      <c r="M282" s="79">
        <f t="shared" si="26"/>
        <v>0</v>
      </c>
    </row>
    <row r="283" spans="1:13" ht="26.25" thickBot="1">
      <c r="A283" s="127" t="s">
        <v>288</v>
      </c>
      <c r="B283" s="128" t="s">
        <v>780</v>
      </c>
      <c r="C283" s="136" t="s">
        <v>280</v>
      </c>
      <c r="D283" s="199" t="s">
        <v>67</v>
      </c>
      <c r="E283" s="198">
        <v>4</v>
      </c>
      <c r="F283" s="82">
        <v>360</v>
      </c>
      <c r="G283" s="83">
        <f t="shared" si="24"/>
        <v>1440</v>
      </c>
      <c r="H283" s="222"/>
      <c r="I283" s="234"/>
      <c r="J283" s="82">
        <f t="shared" si="25"/>
        <v>0</v>
      </c>
      <c r="K283" s="82"/>
      <c r="L283" s="461"/>
      <c r="M283" s="79">
        <f t="shared" si="26"/>
        <v>0</v>
      </c>
    </row>
    <row r="284" spans="1:13" ht="24.95" customHeight="1" thickTop="1" thickBot="1">
      <c r="A284" s="74"/>
      <c r="B284" s="15"/>
      <c r="C284" s="16" t="s">
        <v>292</v>
      </c>
      <c r="D284" s="84"/>
      <c r="E284" s="84"/>
      <c r="F284" s="85"/>
      <c r="G284" s="86">
        <f>SUM(G274:G283)</f>
        <v>105432</v>
      </c>
      <c r="I284" s="573"/>
      <c r="J284" s="84"/>
      <c r="K284" s="85"/>
      <c r="L284" s="85"/>
      <c r="M284" s="226">
        <f>SUM(M274:M283)</f>
        <v>0</v>
      </c>
    </row>
    <row r="285" spans="1:13" ht="18.75" customHeight="1" thickTop="1">
      <c r="A285" s="66"/>
      <c r="B285" s="67"/>
      <c r="C285" s="96" t="s">
        <v>557</v>
      </c>
      <c r="D285" s="88"/>
      <c r="E285" s="88"/>
      <c r="F285" s="89"/>
      <c r="G285" s="90"/>
      <c r="I285" s="575"/>
      <c r="J285" s="88"/>
      <c r="K285" s="89"/>
      <c r="L285" s="462"/>
      <c r="M285" s="90"/>
    </row>
    <row r="286" spans="1:13" ht="26.25" thickBot="1">
      <c r="A286" s="71">
        <v>9</v>
      </c>
      <c r="B286" s="72">
        <v>19</v>
      </c>
      <c r="C286" s="129" t="s">
        <v>558</v>
      </c>
      <c r="D286" s="81" t="s">
        <v>552</v>
      </c>
      <c r="E286" s="81">
        <v>35</v>
      </c>
      <c r="F286" s="82">
        <v>300</v>
      </c>
      <c r="G286" s="83">
        <f>F286*E286</f>
        <v>10500</v>
      </c>
      <c r="I286" s="234"/>
      <c r="J286" s="82">
        <f>K286-I286</f>
        <v>0</v>
      </c>
      <c r="K286" s="82"/>
      <c r="L286" s="461"/>
      <c r="M286" s="79">
        <f>F286*K286*L286</f>
        <v>0</v>
      </c>
    </row>
    <row r="287" spans="1:13" ht="24.95" customHeight="1" thickTop="1" thickBot="1">
      <c r="A287" s="74"/>
      <c r="B287" s="15"/>
      <c r="C287" s="16" t="s">
        <v>559</v>
      </c>
      <c r="D287" s="84"/>
      <c r="E287" s="84"/>
      <c r="F287" s="85"/>
      <c r="G287" s="86">
        <f>SUM(G286)</f>
        <v>10500</v>
      </c>
      <c r="I287" s="573"/>
      <c r="J287" s="84"/>
      <c r="K287" s="85"/>
      <c r="L287" s="85"/>
      <c r="M287" s="226">
        <f>SUM(M286)</f>
        <v>0</v>
      </c>
    </row>
    <row r="288" spans="1:13" ht="18.75" customHeight="1" thickTop="1">
      <c r="A288" s="66"/>
      <c r="B288" s="67"/>
      <c r="C288" s="96" t="s">
        <v>278</v>
      </c>
      <c r="D288" s="88"/>
      <c r="E288" s="88"/>
      <c r="F288" s="89"/>
      <c r="G288" s="90"/>
      <c r="I288" s="575"/>
      <c r="J288" s="88"/>
      <c r="K288" s="89"/>
      <c r="L288" s="462"/>
      <c r="M288" s="90"/>
    </row>
    <row r="289" spans="1:13" ht="51">
      <c r="A289" s="120" t="s">
        <v>536</v>
      </c>
      <c r="B289" s="121" t="s">
        <v>780</v>
      </c>
      <c r="C289" s="97" t="s">
        <v>640</v>
      </c>
      <c r="D289" s="205" t="s">
        <v>319</v>
      </c>
      <c r="E289" s="206">
        <v>1</v>
      </c>
      <c r="F289" s="78">
        <v>14400</v>
      </c>
      <c r="G289" s="79">
        <f>F289*E289</f>
        <v>14400</v>
      </c>
      <c r="I289" s="471"/>
      <c r="J289" s="78">
        <f>K289-I289</f>
        <v>0</v>
      </c>
      <c r="K289" s="78"/>
      <c r="L289" s="460"/>
      <c r="M289" s="79">
        <f>F289*K289*L289</f>
        <v>0</v>
      </c>
    </row>
    <row r="290" spans="1:13" ht="51.75" thickBot="1">
      <c r="A290" s="127" t="s">
        <v>537</v>
      </c>
      <c r="B290" s="128" t="s">
        <v>780</v>
      </c>
      <c r="C290" s="129" t="s">
        <v>181</v>
      </c>
      <c r="D290" s="207" t="s">
        <v>523</v>
      </c>
      <c r="E290" s="208">
        <v>29</v>
      </c>
      <c r="F290" s="82">
        <v>180</v>
      </c>
      <c r="G290" s="83">
        <f>F290*E290</f>
        <v>5220</v>
      </c>
      <c r="I290" s="234">
        <v>5</v>
      </c>
      <c r="J290" s="82">
        <f>K290-I290</f>
        <v>5</v>
      </c>
      <c r="K290" s="82">
        <v>10</v>
      </c>
      <c r="L290" s="730">
        <v>0.3</v>
      </c>
      <c r="M290" s="79">
        <f>F290*K290*L290</f>
        <v>540</v>
      </c>
    </row>
    <row r="291" spans="1:13" ht="24.95" customHeight="1" thickTop="1" thickBot="1">
      <c r="A291" s="74"/>
      <c r="B291" s="15"/>
      <c r="C291" s="16" t="s">
        <v>320</v>
      </c>
      <c r="D291" s="84"/>
      <c r="E291" s="84"/>
      <c r="F291" s="85"/>
      <c r="G291" s="86">
        <f>SUM(G289:G290)</f>
        <v>19620</v>
      </c>
      <c r="I291" s="573"/>
      <c r="J291" s="84"/>
      <c r="K291" s="85"/>
      <c r="L291" s="85"/>
      <c r="M291" s="226">
        <f>SUM(M289:M290)</f>
        <v>540</v>
      </c>
    </row>
    <row r="292" spans="1:13" ht="18.75" customHeight="1" thickTop="1">
      <c r="A292" s="66"/>
      <c r="B292" s="67"/>
      <c r="C292" s="96" t="s">
        <v>321</v>
      </c>
      <c r="D292" s="88"/>
      <c r="E292" s="88"/>
      <c r="F292" s="89"/>
      <c r="G292" s="90"/>
      <c r="I292" s="575"/>
      <c r="J292" s="88"/>
      <c r="K292" s="89"/>
      <c r="L292" s="462"/>
      <c r="M292" s="90"/>
    </row>
    <row r="293" spans="1:13" ht="51">
      <c r="A293" s="68">
        <v>11</v>
      </c>
      <c r="B293" s="69"/>
      <c r="C293" s="97" t="s">
        <v>182</v>
      </c>
      <c r="D293" s="77"/>
      <c r="E293" s="77"/>
      <c r="F293" s="78"/>
      <c r="G293" s="79"/>
      <c r="I293" s="471"/>
      <c r="J293" s="77"/>
      <c r="K293" s="78"/>
      <c r="L293" s="460"/>
      <c r="M293" s="79"/>
    </row>
    <row r="294" spans="1:13" ht="26.25" thickBot="1">
      <c r="A294" s="127" t="s">
        <v>801</v>
      </c>
      <c r="B294" s="128" t="s">
        <v>780</v>
      </c>
      <c r="C294" s="136" t="s">
        <v>802</v>
      </c>
      <c r="D294" s="199" t="s">
        <v>523</v>
      </c>
      <c r="E294" s="198">
        <v>165</v>
      </c>
      <c r="F294" s="82">
        <v>150</v>
      </c>
      <c r="G294" s="83">
        <f>F294*E294</f>
        <v>24750</v>
      </c>
      <c r="I294" s="234">
        <v>31</v>
      </c>
      <c r="J294" s="82">
        <f>K294-I294</f>
        <v>28</v>
      </c>
      <c r="K294" s="82">
        <v>59</v>
      </c>
      <c r="L294" s="730">
        <v>0.3</v>
      </c>
      <c r="M294" s="79">
        <f>F294*K294*L294</f>
        <v>2655</v>
      </c>
    </row>
    <row r="295" spans="1:13" ht="24.95" customHeight="1" thickTop="1" thickBot="1">
      <c r="A295" s="74"/>
      <c r="B295" s="15"/>
      <c r="C295" s="16" t="s">
        <v>803</v>
      </c>
      <c r="D295" s="84"/>
      <c r="E295" s="84"/>
      <c r="F295" s="85"/>
      <c r="G295" s="86">
        <f>SUM(G294)</f>
        <v>24750</v>
      </c>
      <c r="I295" s="573"/>
      <c r="J295" s="84"/>
      <c r="K295" s="85"/>
      <c r="L295" s="85"/>
      <c r="M295" s="226">
        <f>SUM(M294)</f>
        <v>2655</v>
      </c>
    </row>
    <row r="296" spans="1:13" ht="18.75" customHeight="1" thickTop="1">
      <c r="A296" s="66"/>
      <c r="B296" s="67"/>
      <c r="C296" s="96" t="s">
        <v>804</v>
      </c>
      <c r="D296" s="88"/>
      <c r="E296" s="88"/>
      <c r="F296" s="89"/>
      <c r="G296" s="90"/>
      <c r="I296" s="575"/>
      <c r="J296" s="88"/>
      <c r="K296" s="89"/>
      <c r="L296" s="462"/>
      <c r="M296" s="90"/>
    </row>
    <row r="297" spans="1:13" ht="54.75" customHeight="1" thickBot="1">
      <c r="A297" s="71">
        <v>12</v>
      </c>
      <c r="B297" s="72">
        <v>19</v>
      </c>
      <c r="C297" s="129" t="s">
        <v>519</v>
      </c>
      <c r="D297" s="81" t="s">
        <v>552</v>
      </c>
      <c r="E297" s="81">
        <v>1900</v>
      </c>
      <c r="F297" s="82">
        <v>36</v>
      </c>
      <c r="G297" s="83">
        <f>F297*E297</f>
        <v>68400</v>
      </c>
      <c r="I297" s="234"/>
      <c r="J297" s="82">
        <f>K297-I297</f>
        <v>0</v>
      </c>
      <c r="K297" s="82"/>
      <c r="L297" s="461"/>
      <c r="M297" s="79">
        <f>F297*K297*L297</f>
        <v>0</v>
      </c>
    </row>
    <row r="298" spans="1:13" ht="24.95" customHeight="1" thickTop="1" thickBot="1">
      <c r="A298" s="156"/>
      <c r="B298" s="157"/>
      <c r="C298" s="16" t="s">
        <v>805</v>
      </c>
      <c r="D298" s="84"/>
      <c r="E298" s="84"/>
      <c r="F298" s="85"/>
      <c r="G298" s="86">
        <f>SUM(G297)</f>
        <v>68400</v>
      </c>
      <c r="I298" s="573"/>
      <c r="J298" s="84"/>
      <c r="K298" s="85"/>
      <c r="L298" s="85"/>
      <c r="M298" s="226">
        <f>SUM(M297)</f>
        <v>0</v>
      </c>
    </row>
    <row r="299" spans="1:13" ht="18.75" customHeight="1" thickTop="1">
      <c r="A299" s="66">
        <v>13</v>
      </c>
      <c r="B299" s="67"/>
      <c r="C299" s="96" t="s">
        <v>823</v>
      </c>
      <c r="D299" s="88"/>
      <c r="E299" s="88"/>
      <c r="F299" s="89"/>
      <c r="G299" s="90"/>
      <c r="I299" s="575"/>
      <c r="J299" s="88"/>
      <c r="K299" s="89"/>
      <c r="L299" s="462"/>
      <c r="M299" s="90"/>
    </row>
    <row r="300" spans="1:13" ht="51">
      <c r="A300" s="120" t="s">
        <v>806</v>
      </c>
      <c r="B300" s="121" t="s">
        <v>780</v>
      </c>
      <c r="C300" s="97" t="s">
        <v>309</v>
      </c>
      <c r="D300" s="160" t="s">
        <v>319</v>
      </c>
      <c r="E300" s="123">
        <v>1</v>
      </c>
      <c r="F300" s="78">
        <v>14400</v>
      </c>
      <c r="G300" s="79">
        <f>F300*E300</f>
        <v>14400</v>
      </c>
      <c r="I300" s="471"/>
      <c r="J300" s="78">
        <f>K300-I300</f>
        <v>0</v>
      </c>
      <c r="K300" s="78"/>
      <c r="L300" s="460"/>
      <c r="M300" s="79">
        <f>F300*K300*L300</f>
        <v>0</v>
      </c>
    </row>
    <row r="301" spans="1:13" ht="51.75" thickBot="1">
      <c r="A301" s="127" t="s">
        <v>808</v>
      </c>
      <c r="B301" s="128" t="s">
        <v>780</v>
      </c>
      <c r="C301" s="129" t="s">
        <v>809</v>
      </c>
      <c r="D301" s="199" t="s">
        <v>810</v>
      </c>
      <c r="E301" s="198">
        <v>125</v>
      </c>
      <c r="F301" s="82">
        <v>180</v>
      </c>
      <c r="G301" s="83">
        <f>F301*E301</f>
        <v>22500</v>
      </c>
      <c r="I301" s="234">
        <v>29</v>
      </c>
      <c r="J301" s="82">
        <f>K301-I301</f>
        <v>24</v>
      </c>
      <c r="K301" s="82">
        <v>53</v>
      </c>
      <c r="L301" s="730">
        <v>0.8</v>
      </c>
      <c r="M301" s="79">
        <f>F301*K301*L301</f>
        <v>7632</v>
      </c>
    </row>
    <row r="302" spans="1:13" ht="24.95" customHeight="1" thickTop="1" thickBot="1">
      <c r="A302" s="74"/>
      <c r="B302" s="15"/>
      <c r="C302" s="16" t="s">
        <v>824</v>
      </c>
      <c r="D302" s="84"/>
      <c r="E302" s="84"/>
      <c r="F302" s="85"/>
      <c r="G302" s="86">
        <f>SUM(G300:G301)</f>
        <v>36900</v>
      </c>
      <c r="I302" s="573"/>
      <c r="J302" s="84"/>
      <c r="K302" s="85"/>
      <c r="L302" s="85"/>
      <c r="M302" s="226">
        <f>SUM(M300:M301)</f>
        <v>7632</v>
      </c>
    </row>
    <row r="303" spans="1:13" ht="18.75" customHeight="1" thickTop="1">
      <c r="A303" s="66"/>
      <c r="B303" s="67"/>
      <c r="C303" s="96" t="s">
        <v>825</v>
      </c>
      <c r="D303" s="88"/>
      <c r="E303" s="88"/>
      <c r="F303" s="89"/>
      <c r="G303" s="90"/>
      <c r="I303" s="575"/>
      <c r="J303" s="88"/>
      <c r="K303" s="89"/>
      <c r="L303" s="462"/>
      <c r="M303" s="90"/>
    </row>
    <row r="304" spans="1:13" ht="38.25">
      <c r="A304" s="68">
        <v>14</v>
      </c>
      <c r="B304" s="69"/>
      <c r="C304" s="97" t="s">
        <v>833</v>
      </c>
      <c r="D304" s="77"/>
      <c r="E304" s="77"/>
      <c r="F304" s="78"/>
      <c r="G304" s="79"/>
      <c r="I304" s="471"/>
      <c r="J304" s="77"/>
      <c r="K304" s="78"/>
      <c r="L304" s="460"/>
      <c r="M304" s="79"/>
    </row>
    <row r="305" spans="1:13" ht="26.25" thickBot="1">
      <c r="A305" s="127" t="s">
        <v>834</v>
      </c>
      <c r="B305" s="128" t="s">
        <v>780</v>
      </c>
      <c r="C305" s="136" t="s">
        <v>835</v>
      </c>
      <c r="D305" s="199" t="s">
        <v>523</v>
      </c>
      <c r="E305" s="198">
        <v>29</v>
      </c>
      <c r="F305" s="82">
        <v>240</v>
      </c>
      <c r="G305" s="83">
        <f>F305*E305</f>
        <v>6960</v>
      </c>
      <c r="I305" s="234">
        <v>5</v>
      </c>
      <c r="J305" s="82">
        <f>K305-I305</f>
        <v>5</v>
      </c>
      <c r="K305" s="82">
        <v>10</v>
      </c>
      <c r="L305" s="730">
        <v>0.8</v>
      </c>
      <c r="M305" s="79">
        <f>F305*K305*L305</f>
        <v>1920</v>
      </c>
    </row>
    <row r="306" spans="1:13" ht="24.95" customHeight="1" thickTop="1" thickBot="1">
      <c r="A306" s="74"/>
      <c r="B306" s="15"/>
      <c r="C306" s="16" t="s">
        <v>836</v>
      </c>
      <c r="D306" s="84"/>
      <c r="E306" s="84"/>
      <c r="F306" s="85"/>
      <c r="G306" s="86">
        <f>SUM(G305)</f>
        <v>6960</v>
      </c>
      <c r="I306" s="573"/>
      <c r="J306" s="84"/>
      <c r="K306" s="85"/>
      <c r="L306" s="85"/>
      <c r="M306" s="226">
        <f>SUM(M305)</f>
        <v>1920</v>
      </c>
    </row>
    <row r="307" spans="1:13" ht="18.75" customHeight="1" thickTop="1">
      <c r="A307" s="66"/>
      <c r="B307" s="67"/>
      <c r="C307" s="96" t="s">
        <v>837</v>
      </c>
      <c r="D307" s="88"/>
      <c r="E307" s="88"/>
      <c r="F307" s="89"/>
      <c r="G307" s="90"/>
      <c r="I307" s="575"/>
      <c r="J307" s="88"/>
      <c r="K307" s="89"/>
      <c r="L307" s="462"/>
      <c r="M307" s="90"/>
    </row>
    <row r="308" spans="1:13" ht="51.75" thickBot="1">
      <c r="A308" s="71">
        <v>15</v>
      </c>
      <c r="B308" s="72">
        <v>19</v>
      </c>
      <c r="C308" s="129" t="s">
        <v>838</v>
      </c>
      <c r="D308" s="199" t="s">
        <v>319</v>
      </c>
      <c r="E308" s="198">
        <v>1</v>
      </c>
      <c r="F308" s="82">
        <v>18000</v>
      </c>
      <c r="G308" s="83">
        <f>F308*E308</f>
        <v>18000</v>
      </c>
      <c r="I308" s="234"/>
      <c r="J308" s="82">
        <f>K308-I308</f>
        <v>0</v>
      </c>
      <c r="K308" s="82"/>
      <c r="L308" s="461"/>
      <c r="M308" s="79">
        <f>F308*K308*L308</f>
        <v>0</v>
      </c>
    </row>
    <row r="309" spans="1:13" ht="24.95" customHeight="1" thickTop="1" thickBot="1">
      <c r="A309" s="74"/>
      <c r="B309" s="15"/>
      <c r="C309" s="16" t="s">
        <v>427</v>
      </c>
      <c r="D309" s="84"/>
      <c r="E309" s="84"/>
      <c r="F309" s="85"/>
      <c r="G309" s="86">
        <f>SUM(G308)</f>
        <v>18000</v>
      </c>
      <c r="I309" s="573"/>
      <c r="J309" s="84"/>
      <c r="K309" s="85"/>
      <c r="L309" s="85"/>
      <c r="M309" s="226">
        <f>SUM(M308)</f>
        <v>0</v>
      </c>
    </row>
    <row r="310" spans="1:13" ht="18.75" customHeight="1" thickTop="1">
      <c r="A310" s="66"/>
      <c r="B310" s="67"/>
      <c r="C310" s="96" t="s">
        <v>428</v>
      </c>
      <c r="D310" s="88"/>
      <c r="E310" s="88"/>
      <c r="F310" s="89"/>
      <c r="G310" s="90"/>
      <c r="I310" s="575"/>
      <c r="J310" s="88"/>
      <c r="K310" s="89"/>
      <c r="L310" s="462"/>
      <c r="M310" s="90"/>
    </row>
    <row r="311" spans="1:13" ht="26.25" thickBot="1">
      <c r="A311" s="112">
        <v>16</v>
      </c>
      <c r="B311" s="113">
        <v>19</v>
      </c>
      <c r="C311" s="133" t="s">
        <v>579</v>
      </c>
      <c r="D311" s="132" t="s">
        <v>319</v>
      </c>
      <c r="E311" s="132">
        <v>1</v>
      </c>
      <c r="F311" s="190">
        <v>30000</v>
      </c>
      <c r="G311" s="188">
        <f>F311*E311</f>
        <v>30000</v>
      </c>
      <c r="I311" s="471"/>
      <c r="J311" s="78">
        <f>K311-I311</f>
        <v>0</v>
      </c>
      <c r="K311" s="78"/>
      <c r="L311" s="460"/>
      <c r="M311" s="79">
        <f>F311*K311*L311</f>
        <v>0</v>
      </c>
    </row>
    <row r="312" spans="1:13" ht="24.95" customHeight="1" thickTop="1" thickBot="1">
      <c r="A312" s="134"/>
      <c r="B312" s="115"/>
      <c r="C312" s="116" t="s">
        <v>580</v>
      </c>
      <c r="D312" s="144"/>
      <c r="E312" s="144"/>
      <c r="F312" s="149"/>
      <c r="G312" s="147">
        <f>SUM(G311)</f>
        <v>30000</v>
      </c>
      <c r="I312" s="485"/>
      <c r="J312" s="144"/>
      <c r="K312" s="149"/>
      <c r="L312" s="149"/>
      <c r="M312" s="227">
        <f>SUM(M311)</f>
        <v>0</v>
      </c>
    </row>
    <row r="313" spans="1:13" ht="9.9499999999999993" customHeight="1" thickTop="1" thickBot="1">
      <c r="A313" s="15"/>
      <c r="B313" s="15"/>
      <c r="C313" s="16"/>
      <c r="D313" s="84"/>
      <c r="E313" s="84"/>
      <c r="F313" s="172"/>
      <c r="G313" s="173"/>
      <c r="I313" s="576"/>
      <c r="J313" s="84"/>
      <c r="K313" s="172"/>
      <c r="L313" s="172"/>
      <c r="M313" s="173"/>
    </row>
    <row r="314" spans="1:13" ht="24.95" customHeight="1" thickTop="1" thickBot="1">
      <c r="A314" s="117"/>
      <c r="B314" s="118"/>
      <c r="C314" s="106" t="s">
        <v>884</v>
      </c>
      <c r="D314" s="191"/>
      <c r="E314" s="191"/>
      <c r="F314" s="192"/>
      <c r="G314" s="193">
        <f>G312+G309+G306+G302+G298+G295+G291+G287+G284+G271+G265+G240+G236+G225+G218+G211</f>
        <v>1303452</v>
      </c>
      <c r="I314" s="581"/>
      <c r="J314" s="191"/>
      <c r="K314" s="192"/>
      <c r="L314" s="192"/>
      <c r="M314" s="230">
        <f>M312+M309+M306+M302+M298+M295+M291+M287+M284+M271+M265+M240+M236+M225+M218+M211</f>
        <v>302245.8</v>
      </c>
    </row>
    <row r="315" spans="1:13" ht="24.95" customHeight="1" thickTop="1">
      <c r="A315" s="17"/>
      <c r="B315" s="17"/>
      <c r="C315" s="18"/>
      <c r="D315" s="209"/>
      <c r="E315" s="209"/>
      <c r="F315" s="210"/>
      <c r="G315" s="210"/>
      <c r="I315" s="583"/>
      <c r="J315" s="209"/>
      <c r="K315" s="210"/>
      <c r="L315" s="210"/>
      <c r="M315" s="210"/>
    </row>
    <row r="316" spans="1:13" ht="9.9499999999999993" customHeight="1" thickBot="1">
      <c r="A316" s="9"/>
      <c r="B316" s="9"/>
      <c r="C316" s="10"/>
      <c r="D316" s="177"/>
      <c r="E316" s="177"/>
      <c r="F316" s="178"/>
      <c r="G316" s="178"/>
      <c r="H316" s="182"/>
      <c r="I316" s="567"/>
      <c r="J316" s="177"/>
      <c r="K316" s="178"/>
      <c r="L316" s="178"/>
      <c r="M316" s="178"/>
    </row>
    <row r="317" spans="1:13" ht="40.5" customHeight="1" thickTop="1" thickBot="1">
      <c r="A317" s="94"/>
      <c r="B317" s="144"/>
      <c r="C317" s="145" t="s">
        <v>616</v>
      </c>
      <c r="D317" s="144"/>
      <c r="E317" s="144"/>
      <c r="F317" s="146"/>
      <c r="G317" s="147">
        <f>G314+G199+G129+G91</f>
        <v>6757327.75</v>
      </c>
      <c r="I317" s="587"/>
      <c r="J317" s="144"/>
      <c r="K317" s="146"/>
      <c r="L317" s="146"/>
      <c r="M317" s="232">
        <f>M314+M199+M129+M91</f>
        <v>1541938.4265000001</v>
      </c>
    </row>
    <row r="318" spans="1:13" ht="13.5" thickTop="1">
      <c r="A318" s="5"/>
      <c r="B318" s="5"/>
      <c r="C318" s="1"/>
      <c r="D318" s="211"/>
      <c r="F318" s="212"/>
      <c r="G318" s="212"/>
    </row>
    <row r="319" spans="1:13">
      <c r="A319" s="5"/>
      <c r="B319" s="5"/>
      <c r="C319" s="1"/>
      <c r="D319" s="211"/>
      <c r="F319" s="212"/>
      <c r="G319" s="212"/>
    </row>
    <row r="320" spans="1:13">
      <c r="A320" s="5"/>
      <c r="B320" s="5"/>
      <c r="C320" s="1"/>
      <c r="D320" s="211"/>
      <c r="F320" s="212"/>
      <c r="G320" s="212"/>
    </row>
    <row r="321" spans="1:19">
      <c r="A321" s="5"/>
      <c r="B321" s="5"/>
      <c r="C321" s="1"/>
      <c r="D321" s="211"/>
      <c r="F321" s="212"/>
      <c r="G321" s="212"/>
    </row>
    <row r="322" spans="1:19">
      <c r="A322" s="5"/>
      <c r="B322" s="5"/>
      <c r="C322" s="1"/>
      <c r="D322" s="211"/>
      <c r="F322" s="212"/>
      <c r="G322" s="212"/>
    </row>
    <row r="323" spans="1:19">
      <c r="A323" s="5"/>
      <c r="B323" s="5"/>
      <c r="C323" s="1"/>
      <c r="D323" s="211"/>
      <c r="F323" s="212"/>
      <c r="G323" s="212"/>
    </row>
    <row r="324" spans="1:19">
      <c r="A324" s="5"/>
      <c r="B324" s="5"/>
      <c r="C324" s="1"/>
      <c r="D324" s="211"/>
      <c r="F324" s="212"/>
      <c r="G324" s="212"/>
    </row>
    <row r="325" spans="1:19" ht="20.100000000000001" customHeight="1">
      <c r="A325" s="5"/>
      <c r="B325" s="5"/>
      <c r="C325" s="1"/>
      <c r="D325" s="211"/>
      <c r="F325" s="212"/>
      <c r="G325" s="212"/>
    </row>
    <row r="326" spans="1:19" ht="20.100000000000001" customHeight="1">
      <c r="A326" s="5"/>
      <c r="B326" s="5"/>
      <c r="C326" s="1"/>
      <c r="D326" s="211"/>
      <c r="F326" s="212"/>
      <c r="G326" s="212"/>
      <c r="O326" s="36"/>
      <c r="P326" s="25"/>
      <c r="Q326" s="24"/>
      <c r="R326" s="24"/>
      <c r="S326" s="24"/>
    </row>
    <row r="327" spans="1:19" ht="20.100000000000001" customHeight="1">
      <c r="A327" s="5"/>
      <c r="B327" s="5"/>
      <c r="C327" s="1"/>
      <c r="D327" s="211"/>
      <c r="F327" s="212"/>
      <c r="G327" s="212"/>
      <c r="O327" s="36"/>
      <c r="P327" s="25"/>
      <c r="Q327" s="24"/>
      <c r="R327" s="24"/>
      <c r="S327" s="24"/>
    </row>
    <row r="328" spans="1:19" ht="20.100000000000001" customHeight="1">
      <c r="A328" s="5"/>
      <c r="B328" s="5"/>
      <c r="C328" s="1"/>
      <c r="D328" s="211"/>
      <c r="F328" s="212"/>
      <c r="G328" s="212"/>
      <c r="O328" s="22" t="s">
        <v>661</v>
      </c>
      <c r="P328" s="22" t="s">
        <v>111</v>
      </c>
      <c r="Q328" s="22"/>
      <c r="R328" s="23"/>
      <c r="S328" s="24"/>
    </row>
    <row r="329" spans="1:19" ht="20.100000000000001" customHeight="1">
      <c r="A329" s="5"/>
      <c r="B329" s="5"/>
      <c r="C329" s="1"/>
      <c r="D329" s="211"/>
      <c r="F329" s="212"/>
      <c r="G329" s="212"/>
      <c r="O329" s="22" t="s">
        <v>663</v>
      </c>
      <c r="P329" s="32" t="str">
        <f>C3</f>
        <v>(10 ) جاري</v>
      </c>
      <c r="Q329" s="22"/>
      <c r="R329" s="859" t="s">
        <v>462</v>
      </c>
      <c r="S329" s="859"/>
    </row>
    <row r="330" spans="1:19" ht="20.100000000000001" customHeight="1">
      <c r="A330" s="5"/>
      <c r="B330" s="5"/>
      <c r="C330" s="1"/>
      <c r="D330" s="211"/>
      <c r="F330" s="212"/>
      <c r="G330" s="212"/>
      <c r="O330" s="33" t="s">
        <v>678</v>
      </c>
      <c r="P330" s="34">
        <f>C4</f>
        <v>39973</v>
      </c>
      <c r="Q330" s="25"/>
      <c r="R330" s="25"/>
      <c r="S330" s="24"/>
    </row>
    <row r="331" spans="1:19" ht="20.100000000000001" customHeight="1">
      <c r="A331" s="5"/>
      <c r="B331" s="5"/>
      <c r="C331" s="1"/>
      <c r="D331" s="211"/>
      <c r="F331" s="212"/>
      <c r="G331" s="212"/>
      <c r="O331" s="20"/>
      <c r="P331" s="27"/>
      <c r="Q331" s="35"/>
      <c r="R331" s="35"/>
      <c r="S331" s="35"/>
    </row>
    <row r="332" spans="1:19" ht="20.100000000000001" customHeight="1">
      <c r="A332" s="5"/>
      <c r="B332" s="5"/>
      <c r="C332" s="1"/>
      <c r="D332" s="211"/>
      <c r="F332" s="212"/>
      <c r="G332" s="212"/>
      <c r="O332" s="22"/>
      <c r="P332" s="22"/>
      <c r="Q332" s="22"/>
      <c r="R332" s="23"/>
      <c r="S332" s="24"/>
    </row>
    <row r="333" spans="1:19" ht="20.100000000000001" customHeight="1">
      <c r="A333" s="5"/>
      <c r="B333" s="5"/>
      <c r="C333" s="1"/>
      <c r="D333" s="211"/>
      <c r="F333" s="212"/>
      <c r="G333" s="212"/>
      <c r="O333" s="846" t="s">
        <v>679</v>
      </c>
      <c r="P333" s="846"/>
      <c r="Q333" s="846"/>
      <c r="R333" s="846"/>
      <c r="S333" s="846"/>
    </row>
    <row r="334" spans="1:19" ht="20.100000000000001" customHeight="1" thickBot="1">
      <c r="A334" s="5"/>
      <c r="B334" s="5"/>
      <c r="C334" s="1"/>
      <c r="D334" s="211"/>
      <c r="F334" s="212"/>
      <c r="G334" s="212"/>
      <c r="O334" s="36"/>
      <c r="P334" s="25"/>
      <c r="Q334" s="24"/>
      <c r="R334" s="24"/>
      <c r="S334" s="24"/>
    </row>
    <row r="335" spans="1:19" ht="20.100000000000001" customHeight="1" thickTop="1">
      <c r="A335" s="5"/>
      <c r="B335" s="5"/>
      <c r="C335" s="1"/>
      <c r="D335" s="211"/>
      <c r="F335" s="212"/>
      <c r="G335" s="212"/>
      <c r="O335" s="37" t="s">
        <v>247</v>
      </c>
      <c r="P335" s="38" t="s">
        <v>680</v>
      </c>
      <c r="Q335" s="39" t="s">
        <v>669</v>
      </c>
      <c r="R335" s="39" t="s">
        <v>681</v>
      </c>
      <c r="S335" s="40" t="s">
        <v>244</v>
      </c>
    </row>
    <row r="336" spans="1:19" ht="20.100000000000001" customHeight="1">
      <c r="A336" s="5"/>
      <c r="B336" s="5"/>
      <c r="C336" s="1"/>
      <c r="D336" s="211"/>
      <c r="F336" s="212"/>
      <c r="G336" s="212"/>
      <c r="O336" s="41">
        <v>1</v>
      </c>
      <c r="P336" s="42" t="s">
        <v>682</v>
      </c>
      <c r="Q336" s="43">
        <v>878624.80550000002</v>
      </c>
      <c r="R336" s="43">
        <f>S336-Q336</f>
        <v>166134.33600000001</v>
      </c>
      <c r="S336" s="44">
        <f>M91</f>
        <v>1044759.1415</v>
      </c>
    </row>
    <row r="337" spans="1:19" ht="20.100000000000001" customHeight="1">
      <c r="A337" s="5"/>
      <c r="B337" s="5"/>
      <c r="C337" s="1"/>
      <c r="D337" s="211"/>
      <c r="F337" s="212"/>
      <c r="G337" s="212"/>
      <c r="O337" s="41">
        <v>2</v>
      </c>
      <c r="P337" s="42" t="s">
        <v>844</v>
      </c>
      <c r="Q337" s="43">
        <v>0</v>
      </c>
      <c r="R337" s="43">
        <f>S337-Q337</f>
        <v>0</v>
      </c>
      <c r="S337" s="44">
        <f>M129</f>
        <v>0</v>
      </c>
    </row>
    <row r="338" spans="1:19" ht="20.100000000000001" customHeight="1">
      <c r="A338" s="5"/>
      <c r="B338" s="5"/>
      <c r="C338" s="1"/>
      <c r="D338" s="211"/>
      <c r="F338" s="212"/>
      <c r="G338" s="212"/>
      <c r="O338" s="41">
        <v>3</v>
      </c>
      <c r="P338" s="42" t="s">
        <v>683</v>
      </c>
      <c r="Q338" s="43">
        <v>194933.48499999999</v>
      </c>
      <c r="R338" s="43">
        <f>S338-Q338</f>
        <v>0</v>
      </c>
      <c r="S338" s="44">
        <f>M199</f>
        <v>194933.48499999999</v>
      </c>
    </row>
    <row r="339" spans="1:19" ht="20.100000000000001" customHeight="1">
      <c r="A339" s="5"/>
      <c r="B339" s="5"/>
      <c r="C339" s="1"/>
      <c r="D339" s="211"/>
      <c r="F339" s="212"/>
      <c r="G339" s="212"/>
      <c r="O339" s="41">
        <v>4</v>
      </c>
      <c r="P339" s="42" t="s">
        <v>684</v>
      </c>
      <c r="Q339" s="43">
        <v>93426.6</v>
      </c>
      <c r="R339" s="43">
        <f>S339-Q339</f>
        <v>208819.19999999998</v>
      </c>
      <c r="S339" s="44">
        <f>M314</f>
        <v>302245.8</v>
      </c>
    </row>
    <row r="340" spans="1:19" ht="20.100000000000001" customHeight="1">
      <c r="A340" s="5"/>
      <c r="B340" s="5"/>
      <c r="C340" s="1"/>
      <c r="D340" s="211"/>
      <c r="F340" s="212"/>
      <c r="G340" s="212"/>
      <c r="O340" s="41"/>
      <c r="P340" s="42"/>
      <c r="Q340" s="43"/>
      <c r="R340" s="43"/>
      <c r="S340" s="44"/>
    </row>
    <row r="341" spans="1:19" ht="20.100000000000001" customHeight="1">
      <c r="A341" s="5"/>
      <c r="B341" s="5"/>
      <c r="C341" s="1"/>
      <c r="D341" s="211"/>
      <c r="F341" s="212"/>
      <c r="G341" s="212"/>
      <c r="O341" s="41"/>
      <c r="P341" s="42"/>
      <c r="Q341" s="43"/>
      <c r="R341" s="43"/>
      <c r="S341" s="44"/>
    </row>
    <row r="342" spans="1:19" ht="20.100000000000001" customHeight="1" thickBot="1">
      <c r="A342" s="5"/>
      <c r="B342" s="5"/>
      <c r="C342" s="1"/>
      <c r="D342" s="211"/>
      <c r="F342" s="212"/>
      <c r="G342" s="212"/>
      <c r="O342" s="860" t="s">
        <v>687</v>
      </c>
      <c r="P342" s="861"/>
      <c r="Q342" s="45">
        <f>SUM(Q336:Q341)</f>
        <v>1166984.8905000002</v>
      </c>
      <c r="R342" s="45">
        <f>SUM(R336:R341)</f>
        <v>374953.53599999996</v>
      </c>
      <c r="S342" s="46">
        <f>SUM(S336:S341)</f>
        <v>1541938.4265000001</v>
      </c>
    </row>
    <row r="343" spans="1:19" ht="20.100000000000001" customHeight="1" thickTop="1">
      <c r="A343" s="5"/>
      <c r="B343" s="5"/>
      <c r="C343" s="1"/>
      <c r="D343" s="211"/>
      <c r="F343" s="212"/>
      <c r="G343" s="212"/>
      <c r="O343" s="36"/>
      <c r="P343" s="25"/>
      <c r="Q343" s="24"/>
      <c r="R343" s="24"/>
      <c r="S343" s="24"/>
    </row>
    <row r="344" spans="1:19" ht="20.100000000000001" customHeight="1">
      <c r="A344" s="5"/>
      <c r="B344" s="5"/>
      <c r="C344" s="1"/>
      <c r="D344" s="211"/>
      <c r="F344" s="212"/>
      <c r="G344" s="212"/>
      <c r="O344" s="36"/>
      <c r="P344" s="25"/>
      <c r="Q344" s="24"/>
      <c r="R344" s="24"/>
      <c r="S344" s="24"/>
    </row>
    <row r="345" spans="1:19" ht="20.100000000000001" customHeight="1">
      <c r="A345" s="5"/>
      <c r="B345" s="5"/>
      <c r="C345" s="1"/>
      <c r="D345" s="211"/>
      <c r="F345" s="212"/>
      <c r="G345" s="212"/>
      <c r="O345" s="36"/>
      <c r="P345" s="293"/>
      <c r="Q345" s="295"/>
      <c r="R345" s="24"/>
      <c r="S345" s="295"/>
    </row>
    <row r="346" spans="1:19" ht="20.100000000000001" customHeight="1">
      <c r="A346" s="5"/>
      <c r="B346" s="5"/>
      <c r="C346" s="1"/>
      <c r="D346" s="211"/>
      <c r="F346" s="212"/>
      <c r="G346" s="212"/>
      <c r="O346" s="36"/>
      <c r="P346" s="294"/>
      <c r="Q346" s="24"/>
      <c r="R346" s="24"/>
      <c r="S346" s="295"/>
    </row>
    <row r="347" spans="1:19" ht="20.100000000000001" customHeight="1">
      <c r="A347" s="5"/>
      <c r="B347" s="5"/>
      <c r="C347" s="1"/>
      <c r="D347" s="211"/>
      <c r="F347" s="212"/>
      <c r="G347" s="212"/>
      <c r="O347" s="36"/>
      <c r="P347" s="294"/>
      <c r="Q347" s="24"/>
      <c r="R347" s="24"/>
      <c r="S347" s="47"/>
    </row>
    <row r="348" spans="1:19" ht="15.75">
      <c r="A348" s="5"/>
      <c r="B348" s="5"/>
      <c r="C348" s="1"/>
      <c r="D348" s="211"/>
      <c r="F348" s="212"/>
      <c r="G348" s="212"/>
      <c r="O348" s="36"/>
      <c r="P348" s="294"/>
      <c r="Q348" s="24"/>
      <c r="R348" s="24"/>
      <c r="S348" s="47"/>
    </row>
    <row r="349" spans="1:19" ht="15.75">
      <c r="A349" s="5"/>
      <c r="B349" s="5"/>
      <c r="C349" s="1"/>
      <c r="D349" s="211"/>
      <c r="F349" s="212"/>
      <c r="G349" s="212"/>
      <c r="O349" s="36"/>
      <c r="P349" s="294"/>
      <c r="Q349" s="24"/>
      <c r="R349" s="24"/>
      <c r="S349" s="47"/>
    </row>
    <row r="350" spans="1:19" ht="15.75">
      <c r="A350" s="5"/>
      <c r="B350" s="5"/>
      <c r="C350" s="1"/>
      <c r="D350" s="211"/>
      <c r="F350" s="212"/>
      <c r="G350" s="212"/>
      <c r="P350" s="294"/>
      <c r="Q350" s="24"/>
      <c r="R350" s="24"/>
      <c r="S350" s="47"/>
    </row>
    <row r="351" spans="1:19" ht="15.75">
      <c r="A351" s="5"/>
      <c r="B351" s="5"/>
      <c r="C351" s="1"/>
      <c r="D351" s="211"/>
      <c r="F351" s="212"/>
      <c r="G351" s="212"/>
      <c r="P351" s="294"/>
      <c r="Q351" s="24"/>
      <c r="R351" s="24"/>
      <c r="S351" s="47"/>
    </row>
    <row r="352" spans="1:19" ht="15.75">
      <c r="A352" s="5"/>
      <c r="B352" s="5"/>
      <c r="C352" s="1"/>
      <c r="D352" s="211"/>
      <c r="F352" s="212"/>
      <c r="G352" s="212"/>
      <c r="P352" s="294"/>
      <c r="Q352" s="24"/>
      <c r="R352" s="24"/>
      <c r="S352" s="24"/>
    </row>
    <row r="353" spans="1:7">
      <c r="A353" s="5"/>
      <c r="B353" s="5"/>
      <c r="C353" s="1"/>
      <c r="D353" s="211"/>
      <c r="F353" s="212"/>
      <c r="G353" s="212"/>
    </row>
    <row r="354" spans="1:7">
      <c r="A354" s="5"/>
      <c r="B354" s="5"/>
      <c r="C354" s="1"/>
      <c r="D354" s="211"/>
      <c r="F354" s="212"/>
      <c r="G354" s="212"/>
    </row>
    <row r="355" spans="1:7">
      <c r="A355" s="5"/>
      <c r="B355" s="5"/>
      <c r="C355" s="1"/>
      <c r="D355" s="211"/>
      <c r="F355" s="212"/>
      <c r="G355" s="212"/>
    </row>
    <row r="356" spans="1:7">
      <c r="A356" s="5"/>
      <c r="B356" s="5"/>
      <c r="C356" s="1"/>
      <c r="D356" s="211"/>
      <c r="F356" s="212"/>
      <c r="G356" s="212"/>
    </row>
    <row r="357" spans="1:7">
      <c r="A357" s="5"/>
      <c r="B357" s="5"/>
      <c r="C357" s="1"/>
      <c r="D357" s="211"/>
      <c r="F357" s="212"/>
      <c r="G357" s="212"/>
    </row>
    <row r="358" spans="1:7">
      <c r="A358" s="5"/>
      <c r="B358" s="5"/>
      <c r="C358" s="1"/>
      <c r="D358" s="211"/>
      <c r="F358" s="212"/>
      <c r="G358" s="212"/>
    </row>
    <row r="359" spans="1:7">
      <c r="A359" s="5"/>
      <c r="B359" s="5"/>
      <c r="C359" s="1"/>
      <c r="D359" s="211"/>
      <c r="F359" s="212"/>
      <c r="G359" s="212"/>
    </row>
    <row r="360" spans="1:7">
      <c r="A360" s="5"/>
      <c r="B360" s="5"/>
      <c r="C360" s="1"/>
      <c r="D360" s="211"/>
      <c r="F360" s="212"/>
      <c r="G360" s="212"/>
    </row>
    <row r="361" spans="1:7">
      <c r="A361" s="5"/>
      <c r="B361" s="5"/>
      <c r="C361" s="1"/>
      <c r="D361" s="211"/>
      <c r="F361" s="212"/>
      <c r="G361" s="212"/>
    </row>
    <row r="362" spans="1:7">
      <c r="A362" s="5"/>
      <c r="B362" s="5"/>
      <c r="C362" s="1"/>
      <c r="D362" s="211"/>
      <c r="F362" s="212"/>
      <c r="G362" s="212"/>
    </row>
    <row r="363" spans="1:7">
      <c r="A363" s="5"/>
      <c r="B363" s="5"/>
      <c r="C363" s="1"/>
      <c r="D363" s="211"/>
      <c r="F363" s="212"/>
      <c r="G363" s="212"/>
    </row>
    <row r="364" spans="1:7">
      <c r="A364" s="5"/>
      <c r="B364" s="5"/>
      <c r="C364" s="1"/>
      <c r="D364" s="211"/>
      <c r="F364" s="212"/>
      <c r="G364" s="212"/>
    </row>
    <row r="365" spans="1:7">
      <c r="A365" s="5"/>
      <c r="B365" s="5"/>
      <c r="C365" s="1"/>
      <c r="D365" s="211"/>
      <c r="F365" s="212"/>
      <c r="G365" s="212"/>
    </row>
    <row r="366" spans="1:7">
      <c r="A366" s="5"/>
      <c r="B366" s="5"/>
      <c r="C366" s="1"/>
      <c r="D366" s="211"/>
      <c r="F366" s="212"/>
      <c r="G366" s="212"/>
    </row>
    <row r="367" spans="1:7">
      <c r="A367" s="5"/>
      <c r="B367" s="5"/>
      <c r="C367" s="1"/>
      <c r="D367" s="211"/>
      <c r="F367" s="212"/>
      <c r="G367" s="212"/>
    </row>
    <row r="368" spans="1:7">
      <c r="A368" s="5"/>
      <c r="B368" s="5"/>
      <c r="C368" s="1"/>
      <c r="D368" s="211"/>
      <c r="F368" s="212"/>
      <c r="G368" s="212"/>
    </row>
    <row r="369" spans="1:7">
      <c r="A369" s="5"/>
      <c r="B369" s="5"/>
      <c r="C369" s="1"/>
      <c r="D369" s="211"/>
      <c r="F369" s="212"/>
      <c r="G369" s="212"/>
    </row>
    <row r="370" spans="1:7">
      <c r="A370" s="5"/>
      <c r="B370" s="5"/>
      <c r="C370" s="1"/>
      <c r="D370" s="211"/>
      <c r="F370" s="212"/>
      <c r="G370" s="212"/>
    </row>
    <row r="371" spans="1:7">
      <c r="A371" s="5"/>
      <c r="B371" s="5"/>
      <c r="C371" s="1"/>
      <c r="D371" s="211"/>
      <c r="F371" s="212"/>
      <c r="G371" s="212"/>
    </row>
    <row r="372" spans="1:7">
      <c r="A372" s="5"/>
      <c r="B372" s="5"/>
      <c r="C372" s="1"/>
      <c r="D372" s="211"/>
      <c r="F372" s="212"/>
      <c r="G372" s="212"/>
    </row>
    <row r="373" spans="1:7">
      <c r="A373" s="5"/>
      <c r="B373" s="5"/>
      <c r="C373" s="1"/>
      <c r="D373" s="211"/>
      <c r="F373" s="212"/>
      <c r="G373" s="212"/>
    </row>
    <row r="374" spans="1:7">
      <c r="A374" s="5"/>
      <c r="B374" s="5"/>
      <c r="C374" s="1"/>
      <c r="D374" s="211"/>
      <c r="F374" s="212"/>
      <c r="G374" s="212"/>
    </row>
    <row r="375" spans="1:7">
      <c r="A375" s="5"/>
      <c r="B375" s="5"/>
      <c r="C375" s="1"/>
      <c r="D375" s="211"/>
      <c r="F375" s="212"/>
      <c r="G375" s="212"/>
    </row>
    <row r="376" spans="1:7">
      <c r="A376" s="5"/>
      <c r="B376" s="5"/>
      <c r="C376" s="1"/>
      <c r="D376" s="211"/>
      <c r="F376" s="212"/>
      <c r="G376" s="212"/>
    </row>
    <row r="377" spans="1:7">
      <c r="A377" s="5"/>
      <c r="B377" s="5"/>
      <c r="C377" s="1"/>
      <c r="D377" s="211"/>
      <c r="F377" s="212"/>
      <c r="G377" s="212"/>
    </row>
    <row r="378" spans="1:7">
      <c r="A378" s="5"/>
      <c r="B378" s="5"/>
      <c r="C378" s="1"/>
      <c r="D378" s="211"/>
      <c r="F378" s="212"/>
      <c r="G378" s="212"/>
    </row>
    <row r="379" spans="1:7">
      <c r="A379" s="5"/>
      <c r="B379" s="5"/>
      <c r="C379" s="1"/>
      <c r="D379" s="211"/>
      <c r="F379" s="212"/>
      <c r="G379" s="212"/>
    </row>
    <row r="380" spans="1:7">
      <c r="A380" s="5"/>
      <c r="B380" s="5"/>
      <c r="C380" s="1"/>
      <c r="D380" s="211"/>
      <c r="F380" s="212"/>
      <c r="G380" s="212"/>
    </row>
    <row r="381" spans="1:7">
      <c r="A381" s="5"/>
      <c r="B381" s="5"/>
      <c r="C381" s="1"/>
      <c r="D381" s="211"/>
      <c r="F381" s="212"/>
      <c r="G381" s="212"/>
    </row>
    <row r="382" spans="1:7">
      <c r="A382" s="5"/>
      <c r="B382" s="5"/>
      <c r="C382" s="1"/>
      <c r="D382" s="211"/>
      <c r="F382" s="212"/>
      <c r="G382" s="212"/>
    </row>
    <row r="383" spans="1:7">
      <c r="A383" s="5"/>
      <c r="B383" s="5"/>
      <c r="C383" s="1"/>
      <c r="D383" s="211"/>
      <c r="F383" s="212"/>
      <c r="G383" s="212"/>
    </row>
    <row r="384" spans="1:7">
      <c r="A384" s="5"/>
      <c r="B384" s="5"/>
      <c r="C384" s="1"/>
      <c r="D384" s="211"/>
      <c r="F384" s="212"/>
      <c r="G384" s="212"/>
    </row>
    <row r="385" spans="1:7">
      <c r="A385" s="5"/>
      <c r="B385" s="5"/>
      <c r="C385" s="1"/>
      <c r="D385" s="211"/>
      <c r="F385" s="212"/>
      <c r="G385" s="212"/>
    </row>
    <row r="386" spans="1:7">
      <c r="A386" s="5"/>
      <c r="B386" s="5"/>
      <c r="C386" s="1"/>
      <c r="D386" s="211"/>
      <c r="F386" s="212"/>
      <c r="G386" s="212"/>
    </row>
    <row r="387" spans="1:7">
      <c r="A387" s="5"/>
      <c r="B387" s="5"/>
      <c r="C387" s="1"/>
      <c r="D387" s="211"/>
      <c r="F387" s="212"/>
      <c r="G387" s="212"/>
    </row>
    <row r="388" spans="1:7">
      <c r="A388" s="5"/>
      <c r="B388" s="5"/>
      <c r="C388" s="1"/>
      <c r="D388" s="211"/>
      <c r="F388" s="212"/>
      <c r="G388" s="212"/>
    </row>
    <row r="389" spans="1:7">
      <c r="A389" s="5"/>
      <c r="B389" s="5"/>
      <c r="C389" s="1"/>
      <c r="D389" s="211"/>
      <c r="F389" s="212"/>
      <c r="G389" s="212"/>
    </row>
    <row r="390" spans="1:7">
      <c r="A390" s="5"/>
      <c r="B390" s="5"/>
      <c r="D390" s="211"/>
      <c r="F390" s="212"/>
      <c r="G390" s="212"/>
    </row>
    <row r="391" spans="1:7">
      <c r="A391" s="5"/>
      <c r="B391" s="5"/>
      <c r="D391" s="211"/>
      <c r="F391" s="212"/>
      <c r="G391" s="212"/>
    </row>
    <row r="392" spans="1:7">
      <c r="A392" s="5"/>
      <c r="B392" s="5"/>
      <c r="D392" s="211"/>
      <c r="F392" s="212"/>
      <c r="G392" s="212"/>
    </row>
    <row r="393" spans="1:7">
      <c r="A393" s="5"/>
      <c r="B393" s="5"/>
      <c r="D393" s="211"/>
      <c r="F393" s="212"/>
      <c r="G393" s="212"/>
    </row>
    <row r="394" spans="1:7">
      <c r="A394" s="5"/>
      <c r="B394" s="5"/>
      <c r="D394" s="211"/>
      <c r="F394" s="212"/>
      <c r="G394" s="212"/>
    </row>
    <row r="395" spans="1:7">
      <c r="A395" s="5"/>
      <c r="B395" s="5"/>
      <c r="D395" s="211"/>
      <c r="F395" s="212"/>
      <c r="G395" s="212"/>
    </row>
    <row r="396" spans="1:7">
      <c r="A396" s="5"/>
      <c r="B396" s="5"/>
      <c r="D396" s="211"/>
      <c r="F396" s="212"/>
      <c r="G396" s="212"/>
    </row>
    <row r="397" spans="1:7">
      <c r="A397" s="5"/>
      <c r="B397" s="5"/>
      <c r="D397" s="211"/>
      <c r="F397" s="212"/>
      <c r="G397" s="212"/>
    </row>
    <row r="398" spans="1:7">
      <c r="A398" s="5"/>
      <c r="B398" s="5"/>
      <c r="D398" s="211"/>
      <c r="F398" s="212"/>
      <c r="G398" s="212"/>
    </row>
    <row r="399" spans="1:7">
      <c r="A399" s="5"/>
      <c r="B399" s="5"/>
      <c r="D399" s="211"/>
      <c r="F399" s="212"/>
      <c r="G399" s="212"/>
    </row>
    <row r="400" spans="1:7">
      <c r="A400" s="5"/>
      <c r="B400" s="5"/>
      <c r="D400" s="211"/>
      <c r="F400" s="212"/>
      <c r="G400" s="212"/>
    </row>
    <row r="401" spans="1:7">
      <c r="A401" s="5"/>
      <c r="B401" s="5"/>
      <c r="D401" s="211"/>
      <c r="F401" s="212"/>
      <c r="G401" s="212"/>
    </row>
    <row r="402" spans="1:7">
      <c r="A402" s="4"/>
      <c r="B402" s="4"/>
      <c r="D402" s="211"/>
      <c r="F402" s="212"/>
      <c r="G402" s="212"/>
    </row>
    <row r="403" spans="1:7">
      <c r="A403" s="4"/>
      <c r="B403" s="4"/>
      <c r="D403" s="211"/>
      <c r="F403" s="212"/>
      <c r="G403" s="212"/>
    </row>
    <row r="404" spans="1:7">
      <c r="A404" s="4"/>
      <c r="B404" s="4"/>
      <c r="D404" s="211"/>
      <c r="F404" s="212"/>
      <c r="G404" s="212"/>
    </row>
    <row r="405" spans="1:7">
      <c r="A405" s="4"/>
      <c r="B405" s="4"/>
      <c r="D405" s="211"/>
      <c r="F405" s="212"/>
      <c r="G405" s="212"/>
    </row>
    <row r="406" spans="1:7">
      <c r="A406" s="4"/>
      <c r="B406" s="4"/>
      <c r="D406" s="211"/>
      <c r="F406" s="212"/>
      <c r="G406" s="212"/>
    </row>
    <row r="407" spans="1:7">
      <c r="A407" s="4"/>
      <c r="B407" s="4"/>
      <c r="D407" s="211"/>
      <c r="F407" s="212"/>
      <c r="G407" s="212"/>
    </row>
    <row r="408" spans="1:7">
      <c r="A408" s="4"/>
      <c r="B408" s="4"/>
      <c r="D408" s="211"/>
      <c r="F408" s="212"/>
      <c r="G408" s="212"/>
    </row>
    <row r="409" spans="1:7">
      <c r="A409" s="4"/>
      <c r="B409" s="4"/>
      <c r="D409" s="211"/>
      <c r="F409" s="212"/>
      <c r="G409" s="212"/>
    </row>
    <row r="410" spans="1:7">
      <c r="A410" s="4"/>
      <c r="B410" s="4"/>
      <c r="D410" s="211"/>
      <c r="F410" s="212"/>
      <c r="G410" s="212"/>
    </row>
    <row r="411" spans="1:7">
      <c r="A411" s="4"/>
      <c r="B411" s="4"/>
      <c r="D411" s="211"/>
      <c r="F411" s="212"/>
      <c r="G411" s="212"/>
    </row>
    <row r="412" spans="1:7">
      <c r="A412" s="4"/>
      <c r="B412" s="4"/>
      <c r="D412" s="211"/>
      <c r="F412" s="212"/>
      <c r="G412" s="212"/>
    </row>
    <row r="413" spans="1:7">
      <c r="A413" s="4"/>
      <c r="B413" s="4"/>
      <c r="D413" s="211"/>
      <c r="F413" s="212"/>
      <c r="G413" s="212"/>
    </row>
    <row r="414" spans="1:7">
      <c r="A414" s="4"/>
      <c r="B414" s="4"/>
      <c r="D414" s="211"/>
      <c r="F414" s="212"/>
      <c r="G414" s="212"/>
    </row>
    <row r="415" spans="1:7">
      <c r="A415" s="4"/>
      <c r="B415" s="4"/>
      <c r="D415" s="211"/>
      <c r="F415" s="212"/>
      <c r="G415" s="212"/>
    </row>
    <row r="416" spans="1:7">
      <c r="A416" s="4"/>
      <c r="B416" s="4"/>
      <c r="D416" s="211"/>
      <c r="F416" s="212"/>
      <c r="G416" s="212"/>
    </row>
    <row r="417" spans="1:7">
      <c r="A417" s="4"/>
      <c r="B417" s="4"/>
      <c r="D417" s="211"/>
      <c r="F417" s="212"/>
      <c r="G417" s="212"/>
    </row>
    <row r="418" spans="1:7">
      <c r="A418" s="4"/>
      <c r="B418" s="4"/>
      <c r="D418" s="211"/>
      <c r="F418" s="212"/>
      <c r="G418" s="212"/>
    </row>
    <row r="419" spans="1:7">
      <c r="A419" s="4"/>
      <c r="B419" s="4"/>
      <c r="D419" s="211"/>
      <c r="F419" s="212"/>
      <c r="G419" s="212"/>
    </row>
    <row r="420" spans="1:7">
      <c r="A420" s="4"/>
      <c r="B420" s="4"/>
      <c r="D420" s="211"/>
      <c r="F420" s="212"/>
      <c r="G420" s="212"/>
    </row>
    <row r="421" spans="1:7">
      <c r="A421" s="4"/>
      <c r="B421" s="4"/>
      <c r="D421" s="211"/>
      <c r="F421" s="212"/>
      <c r="G421" s="212"/>
    </row>
    <row r="422" spans="1:7">
      <c r="A422" s="4"/>
      <c r="B422" s="4"/>
      <c r="D422" s="211"/>
      <c r="F422" s="212"/>
      <c r="G422" s="212"/>
    </row>
    <row r="423" spans="1:7">
      <c r="A423" s="4"/>
      <c r="B423" s="4"/>
      <c r="D423" s="211"/>
      <c r="F423" s="212"/>
      <c r="G423" s="212"/>
    </row>
    <row r="424" spans="1:7">
      <c r="A424" s="4"/>
      <c r="B424" s="4"/>
      <c r="D424" s="211"/>
      <c r="F424" s="212"/>
      <c r="G424" s="212"/>
    </row>
    <row r="425" spans="1:7">
      <c r="A425" s="4"/>
      <c r="B425" s="4"/>
      <c r="D425" s="211"/>
      <c r="F425" s="212"/>
      <c r="G425" s="212"/>
    </row>
    <row r="426" spans="1:7">
      <c r="A426" s="4"/>
      <c r="B426" s="4"/>
      <c r="D426" s="211"/>
      <c r="F426" s="212"/>
      <c r="G426" s="212"/>
    </row>
    <row r="427" spans="1:7">
      <c r="A427" s="4"/>
      <c r="B427" s="4"/>
      <c r="D427" s="211"/>
      <c r="F427" s="212"/>
      <c r="G427" s="212"/>
    </row>
    <row r="428" spans="1:7">
      <c r="A428" s="4"/>
      <c r="B428" s="4"/>
      <c r="D428" s="211"/>
      <c r="F428" s="212"/>
      <c r="G428" s="212"/>
    </row>
    <row r="429" spans="1:7">
      <c r="A429" s="4"/>
      <c r="B429" s="4"/>
      <c r="D429" s="211"/>
      <c r="F429" s="212"/>
      <c r="G429" s="212"/>
    </row>
    <row r="430" spans="1:7">
      <c r="A430" s="4"/>
      <c r="B430" s="4"/>
      <c r="D430" s="211"/>
      <c r="F430" s="212"/>
      <c r="G430" s="212"/>
    </row>
    <row r="431" spans="1:7">
      <c r="A431" s="4"/>
      <c r="B431" s="4"/>
      <c r="D431" s="211"/>
      <c r="F431" s="212"/>
      <c r="G431" s="212"/>
    </row>
    <row r="432" spans="1:7">
      <c r="A432" s="4"/>
      <c r="B432" s="4"/>
      <c r="D432" s="211"/>
      <c r="F432" s="212"/>
      <c r="G432" s="212"/>
    </row>
    <row r="433" spans="1:7">
      <c r="A433" s="4"/>
      <c r="B433" s="4"/>
      <c r="D433" s="211"/>
      <c r="F433" s="212"/>
      <c r="G433" s="212"/>
    </row>
    <row r="434" spans="1:7">
      <c r="A434" s="4"/>
      <c r="B434" s="4"/>
      <c r="D434" s="211"/>
      <c r="F434" s="212"/>
      <c r="G434" s="212"/>
    </row>
    <row r="435" spans="1:7">
      <c r="A435" s="4"/>
      <c r="B435" s="4"/>
      <c r="D435" s="211"/>
      <c r="F435" s="212"/>
      <c r="G435" s="212"/>
    </row>
    <row r="436" spans="1:7">
      <c r="A436" s="4"/>
      <c r="B436" s="4"/>
      <c r="D436" s="211"/>
      <c r="F436" s="212"/>
      <c r="G436" s="212"/>
    </row>
    <row r="437" spans="1:7">
      <c r="A437" s="4"/>
      <c r="B437" s="4"/>
      <c r="D437" s="211"/>
      <c r="F437" s="212"/>
      <c r="G437" s="212"/>
    </row>
    <row r="438" spans="1:7">
      <c r="A438" s="4"/>
      <c r="B438" s="4"/>
      <c r="D438" s="211"/>
      <c r="F438" s="212"/>
      <c r="G438" s="212"/>
    </row>
    <row r="439" spans="1:7">
      <c r="A439" s="4"/>
      <c r="B439" s="4"/>
      <c r="D439" s="211"/>
      <c r="F439" s="212"/>
      <c r="G439" s="212"/>
    </row>
    <row r="440" spans="1:7">
      <c r="A440" s="4"/>
      <c r="B440" s="4"/>
      <c r="D440" s="211"/>
      <c r="F440" s="212"/>
      <c r="G440" s="212"/>
    </row>
    <row r="441" spans="1:7">
      <c r="A441" s="4"/>
      <c r="B441" s="4"/>
      <c r="D441" s="211"/>
      <c r="F441" s="212"/>
      <c r="G441" s="212"/>
    </row>
    <row r="442" spans="1:7">
      <c r="A442" s="4"/>
      <c r="B442" s="4"/>
      <c r="D442" s="211"/>
      <c r="F442" s="212"/>
      <c r="G442" s="212"/>
    </row>
    <row r="443" spans="1:7">
      <c r="A443" s="4"/>
      <c r="B443" s="4"/>
      <c r="D443" s="211"/>
      <c r="F443" s="212"/>
      <c r="G443" s="212"/>
    </row>
    <row r="444" spans="1:7">
      <c r="A444" s="4"/>
      <c r="B444" s="4"/>
      <c r="D444" s="211"/>
      <c r="F444" s="212"/>
      <c r="G444" s="212"/>
    </row>
    <row r="445" spans="1:7">
      <c r="A445" s="4"/>
      <c r="B445" s="4"/>
      <c r="D445" s="211"/>
      <c r="F445" s="212"/>
      <c r="G445" s="212"/>
    </row>
    <row r="446" spans="1:7">
      <c r="A446" s="4"/>
      <c r="B446" s="4"/>
      <c r="D446" s="211"/>
      <c r="F446" s="212"/>
      <c r="G446" s="212"/>
    </row>
    <row r="447" spans="1:7">
      <c r="A447" s="4"/>
      <c r="B447" s="4"/>
      <c r="D447" s="211"/>
      <c r="F447" s="212"/>
      <c r="G447" s="212"/>
    </row>
    <row r="448" spans="1:7">
      <c r="A448" s="4"/>
      <c r="B448" s="4"/>
      <c r="D448" s="211"/>
      <c r="F448" s="212"/>
      <c r="G448" s="212"/>
    </row>
    <row r="449" spans="1:7">
      <c r="A449" s="4"/>
      <c r="B449" s="4"/>
      <c r="D449" s="211"/>
      <c r="F449" s="212"/>
      <c r="G449" s="212"/>
    </row>
    <row r="450" spans="1:7">
      <c r="A450" s="4"/>
      <c r="B450" s="4"/>
      <c r="D450" s="211"/>
      <c r="F450" s="212"/>
      <c r="G450" s="212"/>
    </row>
    <row r="451" spans="1:7">
      <c r="A451" s="4"/>
      <c r="B451" s="4"/>
      <c r="D451" s="211"/>
      <c r="F451" s="212"/>
      <c r="G451" s="212"/>
    </row>
    <row r="452" spans="1:7">
      <c r="A452" s="4"/>
      <c r="B452" s="4"/>
      <c r="D452" s="211"/>
      <c r="F452" s="212"/>
      <c r="G452" s="212"/>
    </row>
    <row r="453" spans="1:7">
      <c r="A453" s="4"/>
      <c r="B453" s="4"/>
      <c r="D453" s="211"/>
      <c r="F453" s="212"/>
      <c r="G453" s="212"/>
    </row>
    <row r="454" spans="1:7">
      <c r="A454" s="4"/>
      <c r="B454" s="4"/>
      <c r="D454" s="211"/>
      <c r="F454" s="212"/>
      <c r="G454" s="212"/>
    </row>
    <row r="455" spans="1:7">
      <c r="A455" s="4"/>
      <c r="B455" s="4"/>
      <c r="D455" s="211"/>
      <c r="F455" s="212"/>
      <c r="G455" s="212"/>
    </row>
    <row r="456" spans="1:7">
      <c r="A456" s="4"/>
      <c r="B456" s="4"/>
      <c r="D456" s="211"/>
      <c r="F456" s="212"/>
      <c r="G456" s="212"/>
    </row>
    <row r="457" spans="1:7">
      <c r="A457" s="4"/>
      <c r="B457" s="4"/>
      <c r="D457" s="211"/>
      <c r="F457" s="212"/>
      <c r="G457" s="212"/>
    </row>
    <row r="458" spans="1:7">
      <c r="A458" s="4"/>
      <c r="B458" s="4"/>
      <c r="D458" s="211"/>
      <c r="F458" s="212"/>
      <c r="G458" s="212"/>
    </row>
    <row r="459" spans="1:7">
      <c r="A459" s="4"/>
      <c r="B459" s="4"/>
      <c r="D459" s="211"/>
      <c r="F459" s="212"/>
      <c r="G459" s="212"/>
    </row>
    <row r="460" spans="1:7">
      <c r="A460" s="4"/>
      <c r="B460" s="4"/>
      <c r="D460" s="211"/>
      <c r="F460" s="212"/>
      <c r="G460" s="212"/>
    </row>
    <row r="461" spans="1:7">
      <c r="A461" s="4"/>
      <c r="B461" s="4"/>
      <c r="D461" s="211"/>
      <c r="F461" s="212"/>
      <c r="G461" s="212"/>
    </row>
    <row r="462" spans="1:7">
      <c r="A462" s="4"/>
      <c r="B462" s="4"/>
      <c r="D462" s="211"/>
      <c r="F462" s="212"/>
      <c r="G462" s="212"/>
    </row>
    <row r="463" spans="1:7">
      <c r="A463" s="4"/>
      <c r="B463" s="4"/>
      <c r="D463" s="211"/>
      <c r="F463" s="212"/>
      <c r="G463" s="212"/>
    </row>
    <row r="464" spans="1:7">
      <c r="A464" s="4"/>
      <c r="B464" s="4"/>
      <c r="D464" s="211"/>
      <c r="F464" s="212"/>
      <c r="G464" s="212"/>
    </row>
    <row r="465" spans="1:7">
      <c r="A465" s="4"/>
      <c r="B465" s="4"/>
      <c r="D465" s="211"/>
      <c r="F465" s="212"/>
      <c r="G465" s="212"/>
    </row>
    <row r="466" spans="1:7">
      <c r="D466" s="211"/>
      <c r="F466" s="212"/>
      <c r="G466" s="212"/>
    </row>
    <row r="467" spans="1:7">
      <c r="D467" s="211"/>
      <c r="F467" s="212"/>
      <c r="G467" s="212"/>
    </row>
    <row r="468" spans="1:7">
      <c r="D468" s="211"/>
      <c r="F468" s="212"/>
      <c r="G468" s="212"/>
    </row>
    <row r="469" spans="1:7">
      <c r="D469" s="211"/>
      <c r="F469" s="212"/>
      <c r="G469" s="212"/>
    </row>
    <row r="470" spans="1:7">
      <c r="D470" s="211"/>
      <c r="F470" s="212"/>
      <c r="G470" s="212"/>
    </row>
    <row r="471" spans="1:7">
      <c r="D471" s="211"/>
      <c r="F471" s="212"/>
      <c r="G471" s="212"/>
    </row>
    <row r="472" spans="1:7">
      <c r="D472" s="211"/>
      <c r="F472" s="212"/>
      <c r="G472" s="212"/>
    </row>
    <row r="473" spans="1:7">
      <c r="D473" s="211"/>
      <c r="F473" s="212"/>
      <c r="G473" s="212"/>
    </row>
    <row r="474" spans="1:7">
      <c r="D474" s="211"/>
      <c r="F474" s="212"/>
      <c r="G474" s="212"/>
    </row>
    <row r="475" spans="1:7">
      <c r="D475" s="211"/>
      <c r="F475" s="212"/>
      <c r="G475" s="212"/>
    </row>
    <row r="476" spans="1:7">
      <c r="D476" s="211"/>
      <c r="F476" s="212"/>
      <c r="G476" s="212"/>
    </row>
    <row r="477" spans="1:7">
      <c r="D477" s="211"/>
      <c r="F477" s="212"/>
      <c r="G477" s="212"/>
    </row>
    <row r="478" spans="1:7">
      <c r="D478" s="211"/>
      <c r="F478" s="212"/>
      <c r="G478" s="212"/>
    </row>
    <row r="479" spans="1:7">
      <c r="D479" s="211"/>
      <c r="F479" s="212"/>
      <c r="G479" s="212"/>
    </row>
    <row r="480" spans="1:7">
      <c r="D480" s="211"/>
      <c r="F480" s="212"/>
      <c r="G480" s="212"/>
    </row>
    <row r="481" spans="4:7">
      <c r="D481" s="211"/>
      <c r="F481" s="212"/>
      <c r="G481" s="212"/>
    </row>
    <row r="482" spans="4:7">
      <c r="D482" s="211"/>
      <c r="F482" s="212"/>
      <c r="G482" s="212"/>
    </row>
    <row r="483" spans="4:7">
      <c r="D483" s="211"/>
      <c r="F483" s="212"/>
      <c r="G483" s="212"/>
    </row>
    <row r="484" spans="4:7">
      <c r="D484" s="211"/>
      <c r="F484" s="212"/>
      <c r="G484" s="212"/>
    </row>
    <row r="485" spans="4:7">
      <c r="D485" s="211"/>
      <c r="F485" s="212"/>
      <c r="G485" s="212"/>
    </row>
    <row r="486" spans="4:7">
      <c r="D486" s="211"/>
      <c r="F486" s="212"/>
      <c r="G486" s="212"/>
    </row>
    <row r="487" spans="4:7">
      <c r="D487" s="211"/>
      <c r="F487" s="212"/>
      <c r="G487" s="212"/>
    </row>
    <row r="488" spans="4:7">
      <c r="D488" s="211"/>
      <c r="F488" s="212"/>
      <c r="G488" s="212"/>
    </row>
    <row r="489" spans="4:7">
      <c r="D489" s="211"/>
      <c r="F489" s="212"/>
      <c r="G489" s="212"/>
    </row>
    <row r="490" spans="4:7">
      <c r="D490" s="211"/>
      <c r="F490" s="212"/>
      <c r="G490" s="212"/>
    </row>
    <row r="491" spans="4:7">
      <c r="D491" s="211"/>
      <c r="F491" s="212"/>
      <c r="G491" s="212"/>
    </row>
    <row r="492" spans="4:7">
      <c r="D492" s="211"/>
      <c r="F492" s="212"/>
      <c r="G492" s="212"/>
    </row>
    <row r="493" spans="4:7">
      <c r="D493" s="211"/>
      <c r="F493" s="212"/>
      <c r="G493" s="212"/>
    </row>
    <row r="494" spans="4:7">
      <c r="D494" s="211"/>
      <c r="F494" s="212"/>
      <c r="G494" s="212"/>
    </row>
    <row r="495" spans="4:7">
      <c r="D495" s="211"/>
      <c r="F495" s="212"/>
      <c r="G495" s="212"/>
    </row>
    <row r="496" spans="4:7">
      <c r="D496" s="211"/>
      <c r="F496" s="212"/>
      <c r="G496" s="212"/>
    </row>
    <row r="497" spans="4:7">
      <c r="D497" s="211"/>
      <c r="F497" s="212"/>
      <c r="G497" s="212"/>
    </row>
    <row r="498" spans="4:7">
      <c r="D498" s="211"/>
      <c r="F498" s="212"/>
      <c r="G498" s="212"/>
    </row>
    <row r="499" spans="4:7">
      <c r="D499" s="211"/>
      <c r="F499" s="212"/>
      <c r="G499" s="212"/>
    </row>
    <row r="500" spans="4:7">
      <c r="D500" s="211"/>
      <c r="F500" s="212"/>
      <c r="G500" s="212"/>
    </row>
    <row r="501" spans="4:7">
      <c r="D501" s="211"/>
      <c r="F501" s="212"/>
      <c r="G501" s="212"/>
    </row>
    <row r="502" spans="4:7">
      <c r="D502" s="211"/>
      <c r="F502" s="212"/>
      <c r="G502" s="212"/>
    </row>
    <row r="503" spans="4:7">
      <c r="D503" s="211"/>
      <c r="F503" s="212"/>
      <c r="G503" s="212"/>
    </row>
    <row r="504" spans="4:7">
      <c r="D504" s="211"/>
      <c r="F504" s="212"/>
      <c r="G504" s="212"/>
    </row>
    <row r="505" spans="4:7">
      <c r="D505" s="211"/>
      <c r="F505" s="212"/>
      <c r="G505" s="212"/>
    </row>
    <row r="506" spans="4:7">
      <c r="D506" s="211"/>
      <c r="F506" s="212"/>
      <c r="G506" s="212"/>
    </row>
    <row r="507" spans="4:7">
      <c r="D507" s="211"/>
      <c r="F507" s="212"/>
      <c r="G507" s="212"/>
    </row>
    <row r="508" spans="4:7">
      <c r="D508" s="211"/>
      <c r="F508" s="212"/>
      <c r="G508" s="212"/>
    </row>
    <row r="509" spans="4:7">
      <c r="D509" s="211"/>
      <c r="F509" s="212"/>
      <c r="G509" s="212"/>
    </row>
    <row r="510" spans="4:7">
      <c r="D510" s="211"/>
      <c r="F510" s="212"/>
      <c r="G510" s="212"/>
    </row>
    <row r="511" spans="4:7">
      <c r="D511" s="211"/>
      <c r="F511" s="212"/>
      <c r="G511" s="212"/>
    </row>
    <row r="512" spans="4:7">
      <c r="D512" s="211"/>
      <c r="F512" s="212"/>
      <c r="G512" s="212"/>
    </row>
    <row r="513" spans="4:7">
      <c r="D513" s="211"/>
      <c r="F513" s="212"/>
      <c r="G513" s="212"/>
    </row>
    <row r="514" spans="4:7">
      <c r="D514" s="211"/>
      <c r="F514" s="212"/>
      <c r="G514" s="212"/>
    </row>
    <row r="515" spans="4:7">
      <c r="D515" s="211"/>
      <c r="F515" s="212"/>
      <c r="G515" s="212"/>
    </row>
    <row r="516" spans="4:7">
      <c r="D516" s="211"/>
      <c r="F516" s="212"/>
      <c r="G516" s="212"/>
    </row>
    <row r="517" spans="4:7">
      <c r="D517" s="211"/>
      <c r="F517" s="212"/>
      <c r="G517" s="212"/>
    </row>
    <row r="518" spans="4:7">
      <c r="D518" s="211"/>
      <c r="F518" s="212"/>
      <c r="G518" s="212"/>
    </row>
    <row r="519" spans="4:7">
      <c r="D519" s="211"/>
      <c r="F519" s="212"/>
      <c r="G519" s="212"/>
    </row>
    <row r="520" spans="4:7">
      <c r="D520" s="211"/>
      <c r="F520" s="212"/>
      <c r="G520" s="212"/>
    </row>
    <row r="521" spans="4:7">
      <c r="D521" s="211"/>
      <c r="F521" s="212"/>
      <c r="G521" s="212"/>
    </row>
    <row r="522" spans="4:7">
      <c r="D522" s="211"/>
      <c r="F522" s="212"/>
      <c r="G522" s="212"/>
    </row>
    <row r="523" spans="4:7">
      <c r="D523" s="211"/>
      <c r="F523" s="212"/>
      <c r="G523" s="212"/>
    </row>
    <row r="524" spans="4:7">
      <c r="D524" s="211"/>
      <c r="F524" s="212"/>
      <c r="G524" s="212"/>
    </row>
    <row r="525" spans="4:7">
      <c r="D525" s="211"/>
      <c r="F525" s="212"/>
      <c r="G525" s="212"/>
    </row>
    <row r="526" spans="4:7">
      <c r="D526" s="211"/>
      <c r="F526" s="212"/>
      <c r="G526" s="212"/>
    </row>
    <row r="527" spans="4:7">
      <c r="D527" s="211"/>
      <c r="F527" s="212"/>
      <c r="G527" s="212"/>
    </row>
    <row r="528" spans="4:7">
      <c r="D528" s="211"/>
      <c r="F528" s="212"/>
      <c r="G528" s="212"/>
    </row>
    <row r="529" spans="4:7">
      <c r="D529" s="211"/>
      <c r="F529" s="212"/>
      <c r="G529" s="212"/>
    </row>
    <row r="530" spans="4:7">
      <c r="D530" s="211"/>
      <c r="F530" s="212"/>
      <c r="G530" s="212"/>
    </row>
    <row r="531" spans="4:7">
      <c r="D531" s="211"/>
      <c r="F531" s="212"/>
      <c r="G531" s="212"/>
    </row>
    <row r="532" spans="4:7">
      <c r="D532" s="211"/>
      <c r="F532" s="212"/>
      <c r="G532" s="212"/>
    </row>
    <row r="533" spans="4:7">
      <c r="D533" s="211"/>
      <c r="F533" s="212"/>
      <c r="G533" s="212"/>
    </row>
    <row r="534" spans="4:7">
      <c r="D534" s="211"/>
      <c r="F534" s="212"/>
      <c r="G534" s="212"/>
    </row>
    <row r="535" spans="4:7">
      <c r="D535" s="211"/>
      <c r="F535" s="212"/>
      <c r="G535" s="212"/>
    </row>
    <row r="536" spans="4:7">
      <c r="D536" s="211"/>
      <c r="F536" s="212"/>
      <c r="G536" s="212"/>
    </row>
    <row r="537" spans="4:7">
      <c r="D537" s="211"/>
      <c r="F537" s="212"/>
      <c r="G537" s="212"/>
    </row>
    <row r="538" spans="4:7">
      <c r="D538" s="211"/>
      <c r="F538" s="212"/>
      <c r="G538" s="212"/>
    </row>
    <row r="539" spans="4:7">
      <c r="D539" s="211"/>
      <c r="F539" s="212"/>
      <c r="G539" s="212"/>
    </row>
    <row r="540" spans="4:7">
      <c r="D540" s="211"/>
      <c r="F540" s="212"/>
      <c r="G540" s="212"/>
    </row>
    <row r="541" spans="4:7">
      <c r="D541" s="211"/>
      <c r="F541" s="212"/>
      <c r="G541" s="212"/>
    </row>
    <row r="542" spans="4:7">
      <c r="D542" s="211"/>
      <c r="F542" s="212"/>
      <c r="G542" s="212"/>
    </row>
    <row r="543" spans="4:7">
      <c r="D543" s="211"/>
      <c r="F543" s="212"/>
      <c r="G543" s="212"/>
    </row>
    <row r="544" spans="4:7">
      <c r="D544" s="211"/>
      <c r="F544" s="212"/>
      <c r="G544" s="212"/>
    </row>
    <row r="545" spans="4:7">
      <c r="D545" s="211"/>
      <c r="F545" s="212"/>
      <c r="G545" s="212"/>
    </row>
    <row r="546" spans="4:7">
      <c r="D546" s="211"/>
      <c r="F546" s="212"/>
      <c r="G546" s="212"/>
    </row>
    <row r="547" spans="4:7">
      <c r="D547" s="211"/>
      <c r="F547" s="212"/>
      <c r="G547" s="212"/>
    </row>
    <row r="548" spans="4:7">
      <c r="D548" s="211"/>
      <c r="F548" s="212"/>
      <c r="G548" s="212"/>
    </row>
    <row r="549" spans="4:7">
      <c r="D549" s="211"/>
      <c r="F549" s="212"/>
      <c r="G549" s="212"/>
    </row>
    <row r="550" spans="4:7">
      <c r="D550" s="211"/>
      <c r="F550" s="212"/>
      <c r="G550" s="212"/>
    </row>
    <row r="551" spans="4:7">
      <c r="D551" s="211"/>
      <c r="F551" s="212"/>
      <c r="G551" s="212"/>
    </row>
    <row r="552" spans="4:7">
      <c r="D552" s="211"/>
      <c r="F552" s="212"/>
      <c r="G552" s="212"/>
    </row>
    <row r="553" spans="4:7">
      <c r="D553" s="211"/>
      <c r="F553" s="212"/>
      <c r="G553" s="212"/>
    </row>
    <row r="554" spans="4:7">
      <c r="D554" s="211"/>
      <c r="F554" s="212"/>
      <c r="G554" s="212"/>
    </row>
    <row r="555" spans="4:7">
      <c r="D555" s="211"/>
      <c r="F555" s="212"/>
      <c r="G555" s="212"/>
    </row>
    <row r="556" spans="4:7">
      <c r="D556" s="211"/>
      <c r="F556" s="212"/>
      <c r="G556" s="212"/>
    </row>
    <row r="557" spans="4:7">
      <c r="D557" s="211"/>
      <c r="F557" s="212"/>
      <c r="G557" s="212"/>
    </row>
    <row r="558" spans="4:7">
      <c r="D558" s="211"/>
      <c r="F558" s="212"/>
      <c r="G558" s="212"/>
    </row>
    <row r="559" spans="4:7">
      <c r="D559" s="211"/>
      <c r="F559" s="212"/>
      <c r="G559" s="212"/>
    </row>
    <row r="560" spans="4:7">
      <c r="D560" s="211"/>
      <c r="F560" s="212"/>
      <c r="G560" s="212"/>
    </row>
    <row r="561" spans="4:7">
      <c r="D561" s="211"/>
      <c r="F561" s="212"/>
      <c r="G561" s="212"/>
    </row>
    <row r="562" spans="4:7">
      <c r="D562" s="211"/>
      <c r="F562" s="212"/>
      <c r="G562" s="212"/>
    </row>
    <row r="563" spans="4:7">
      <c r="D563" s="211"/>
      <c r="F563" s="212"/>
      <c r="G563" s="212"/>
    </row>
    <row r="564" spans="4:7">
      <c r="D564" s="211"/>
      <c r="F564" s="212"/>
      <c r="G564" s="212"/>
    </row>
    <row r="565" spans="4:7">
      <c r="D565" s="211"/>
      <c r="F565" s="212"/>
      <c r="G565" s="212"/>
    </row>
    <row r="566" spans="4:7">
      <c r="D566" s="211"/>
      <c r="F566" s="212"/>
      <c r="G566" s="212"/>
    </row>
  </sheetData>
  <mergeCells count="8">
    <mergeCell ref="O333:S333"/>
    <mergeCell ref="O342:P342"/>
    <mergeCell ref="I7:M7"/>
    <mergeCell ref="A7:A8"/>
    <mergeCell ref="B7:B8"/>
    <mergeCell ref="C7:C8"/>
    <mergeCell ref="D7:G7"/>
    <mergeCell ref="R329:S329"/>
  </mergeCells>
  <phoneticPr fontId="4" type="noConversion"/>
  <conditionalFormatting sqref="D7 D8:G8">
    <cfRule type="cellIs" dxfId="1" priority="1" stopIfTrue="1" operator="equal">
      <formula>0</formula>
    </cfRule>
  </conditionalFormatting>
  <printOptions horizontalCentered="1"/>
  <pageMargins left="0" right="0" top="0.39370078740157483" bottom="0.98425196850393704" header="0.31496062992125984" footer="0.51181102362204722"/>
  <pageSetup paperSize="9" fitToHeight="20" orientation="portrait" horizontalDpi="4294967295" r:id="rId1"/>
  <headerFooter alignWithMargins="0">
    <oddFooter>&amp;L&amp;"Arial,Bold"&amp;11شركة دريم لاند
المكتب الفني
مهندس / امنية حسن
مدير المشروع
مهندس/ امام سليمان&amp;C&amp;"Arial,Bold"&amp;12&amp;P/&amp;N&amp;R&amp;"Arial,Bold"&amp;11شركة درة
المكتب الفني
مهندس/وائل اسماعيل
مدير المشروع
مهندس/ عوض محمد</oddFooter>
  </headerFooter>
  <rowBreaks count="12" manualBreakCount="12">
    <brk id="32" max="12" man="1"/>
    <brk id="49" max="12" man="1"/>
    <brk id="80" max="16383" man="1"/>
    <brk id="92" max="16383" man="1"/>
    <brk id="117" max="12" man="1"/>
    <brk id="130" max="16383" man="1"/>
    <brk id="154" max="16383" man="1"/>
    <brk id="177" max="16383" man="1"/>
    <brk id="200" max="16383" man="1"/>
    <brk id="240" max="16383" man="1"/>
    <brk id="271" max="12" man="1"/>
    <brk id="295" max="12" man="1"/>
  </rowBreaks>
  <drawing r:id="rId2"/>
  <legacyDrawing r:id="rId3"/>
  <oleObjects>
    <mc:AlternateContent xmlns:mc="http://schemas.openxmlformats.org/markup-compatibility/2006">
      <mc:Choice Requires="x14">
        <oleObject progId="StaticMetafile" shapeId="8193" r:id="rId4">
          <objectPr defaultSize="0" autoPict="0" r:id="rId5">
            <anchor moveWithCells="1" sizeWithCells="1">
              <from>
                <xdr:col>9</xdr:col>
                <xdr:colOff>9525</xdr:colOff>
                <xdr:row>0</xdr:row>
                <xdr:rowOff>0</xdr:rowOff>
              </from>
              <to>
                <xdr:col>12</xdr:col>
                <xdr:colOff>19050</xdr:colOff>
                <xdr:row>4</xdr:row>
                <xdr:rowOff>0</xdr:rowOff>
              </to>
            </anchor>
          </objectPr>
        </oleObject>
      </mc:Choice>
      <mc:Fallback>
        <oleObject progId="StaticMetafile" shapeId="8193" r:id="rId4"/>
      </mc:Fallback>
    </mc:AlternateContent>
  </oleObjec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3"/>
  </sheetPr>
  <dimension ref="A1:S575"/>
  <sheetViews>
    <sheetView rightToLeft="1" topLeftCell="D1" zoomScale="85" zoomScaleNormal="85" zoomScaleSheetLayoutView="85" workbookViewId="0">
      <pane ySplit="8" topLeftCell="A40" activePane="bottomLeft" state="frozen"/>
      <selection pane="bottomLeft" activeCell="F345" sqref="F345"/>
    </sheetView>
  </sheetViews>
  <sheetFormatPr defaultRowHeight="12.75"/>
  <cols>
    <col min="1" max="1" width="8.7109375" customWidth="1"/>
    <col min="2" max="2" width="10" hidden="1" customWidth="1"/>
    <col min="3" max="3" width="54.7109375" customWidth="1"/>
    <col min="4" max="4" width="8" customWidth="1"/>
    <col min="5" max="5" width="9.5703125" style="7" customWidth="1"/>
    <col min="6" max="6" width="11.85546875" style="11" customWidth="1"/>
    <col min="7" max="7" width="13" style="11" customWidth="1"/>
    <col min="8" max="8" width="2.28515625" customWidth="1"/>
    <col min="12" max="12" width="5.7109375" bestFit="1" customWidth="1"/>
    <col min="13" max="13" width="15.42578125" bestFit="1" customWidth="1"/>
    <col min="16" max="16" width="19.7109375" bestFit="1" customWidth="1"/>
    <col min="17" max="17" width="13.85546875" customWidth="1"/>
    <col min="18" max="18" width="12.7109375" customWidth="1"/>
    <col min="19" max="19" width="13.85546875" bestFit="1" customWidth="1"/>
    <col min="25" max="25" width="9.28515625" customWidth="1"/>
    <col min="26" max="26" width="9" customWidth="1"/>
  </cols>
  <sheetData>
    <row r="1" spans="1:18" ht="5.25" customHeight="1"/>
    <row r="2" spans="1:18" s="25" customFormat="1" ht="12.75" customHeight="1">
      <c r="A2" s="20" t="s">
        <v>661</v>
      </c>
      <c r="B2" s="21"/>
      <c r="C2" s="21" t="s">
        <v>662</v>
      </c>
      <c r="D2" s="23"/>
      <c r="E2" s="24"/>
      <c r="I2" s="24"/>
      <c r="J2" s="23"/>
      <c r="K2" s="24"/>
      <c r="L2" s="23"/>
    </row>
    <row r="3" spans="1:18" s="25" customFormat="1" ht="13.5" customHeight="1">
      <c r="A3" s="20" t="s">
        <v>663</v>
      </c>
      <c r="B3" s="26"/>
      <c r="C3" s="26" t="str">
        <f>'E1'!C3</f>
        <v>(10 ) جاري</v>
      </c>
      <c r="D3" s="23"/>
      <c r="E3" s="24"/>
      <c r="I3" s="24"/>
      <c r="J3" s="23"/>
      <c r="K3" s="24"/>
      <c r="L3" s="23"/>
    </row>
    <row r="4" spans="1:18" s="25" customFormat="1" ht="14.25" customHeight="1">
      <c r="A4" s="20" t="s">
        <v>664</v>
      </c>
      <c r="B4" s="27"/>
      <c r="C4" s="27">
        <f>'E1'!C4</f>
        <v>39973</v>
      </c>
      <c r="E4" s="24"/>
      <c r="I4" s="24"/>
      <c r="K4" s="24"/>
    </row>
    <row r="5" spans="1:18">
      <c r="A5" s="20" t="s">
        <v>665</v>
      </c>
      <c r="B5" s="27"/>
      <c r="C5" s="27" t="s">
        <v>482</v>
      </c>
      <c r="E5"/>
      <c r="F5"/>
      <c r="G5"/>
      <c r="R5" s="28"/>
    </row>
    <row r="6" spans="1:18" ht="5.25" customHeight="1" thickBot="1">
      <c r="A6" s="3"/>
      <c r="B6" s="3"/>
      <c r="C6" s="2"/>
      <c r="D6" s="2"/>
      <c r="E6" s="2"/>
      <c r="F6" s="2"/>
      <c r="G6"/>
      <c r="I6" s="2"/>
      <c r="J6" s="2"/>
      <c r="K6" s="2"/>
      <c r="L6" s="2"/>
      <c r="M6" s="2"/>
    </row>
    <row r="7" spans="1:18" ht="25.5" customHeight="1" thickTop="1" thickBot="1">
      <c r="A7" s="854" t="s">
        <v>247</v>
      </c>
      <c r="B7" s="854" t="s">
        <v>742</v>
      </c>
      <c r="C7" s="854" t="s">
        <v>248</v>
      </c>
      <c r="D7" s="852" t="s">
        <v>667</v>
      </c>
      <c r="E7" s="853"/>
      <c r="F7" s="853"/>
      <c r="G7" s="856"/>
      <c r="H7" s="62"/>
      <c r="I7" s="852" t="s">
        <v>619</v>
      </c>
      <c r="J7" s="853"/>
      <c r="K7" s="856"/>
      <c r="L7" s="454"/>
      <c r="M7" s="455"/>
    </row>
    <row r="8" spans="1:18" ht="25.5" customHeight="1" thickTop="1" thickBot="1">
      <c r="A8" s="855"/>
      <c r="B8" s="855"/>
      <c r="C8" s="855"/>
      <c r="D8" s="31" t="s">
        <v>245</v>
      </c>
      <c r="E8" s="31" t="s">
        <v>246</v>
      </c>
      <c r="F8" s="31" t="s">
        <v>249</v>
      </c>
      <c r="G8" s="63" t="s">
        <v>244</v>
      </c>
      <c r="H8" s="62"/>
      <c r="I8" s="30" t="s">
        <v>669</v>
      </c>
      <c r="J8" s="30" t="s">
        <v>670</v>
      </c>
      <c r="K8" s="30" t="s">
        <v>671</v>
      </c>
      <c r="L8" s="458" t="s">
        <v>296</v>
      </c>
      <c r="M8" s="30" t="s">
        <v>672</v>
      </c>
    </row>
    <row r="9" spans="1:18" ht="21" customHeight="1" thickTop="1" thickBot="1">
      <c r="A9" s="8" t="s">
        <v>850</v>
      </c>
      <c r="B9" s="29"/>
      <c r="C9" s="29"/>
      <c r="D9" s="8"/>
      <c r="E9" s="8"/>
      <c r="F9" s="8"/>
      <c r="G9" s="225"/>
      <c r="H9" s="238"/>
      <c r="I9" s="8"/>
      <c r="J9" s="8"/>
      <c r="K9" s="8"/>
      <c r="L9" s="459"/>
      <c r="M9" s="8"/>
    </row>
    <row r="10" spans="1:18" s="224" customFormat="1" ht="21.95" customHeight="1" thickTop="1">
      <c r="A10" s="519"/>
      <c r="B10" s="520"/>
      <c r="C10" s="521" t="s">
        <v>204</v>
      </c>
      <c r="D10" s="530"/>
      <c r="E10" s="530"/>
      <c r="F10" s="531"/>
      <c r="G10" s="532"/>
      <c r="H10" s="481"/>
      <c r="I10" s="572"/>
      <c r="J10" s="530"/>
      <c r="K10" s="531"/>
      <c r="L10" s="530"/>
      <c r="M10" s="532"/>
    </row>
    <row r="11" spans="1:18" s="224" customFormat="1" ht="51">
      <c r="A11" s="475">
        <v>1</v>
      </c>
      <c r="B11" s="476">
        <v>302</v>
      </c>
      <c r="C11" s="496" t="s">
        <v>423</v>
      </c>
      <c r="D11" s="478" t="s">
        <v>139</v>
      </c>
      <c r="E11" s="478">
        <v>500</v>
      </c>
      <c r="F11" s="479">
        <v>23</v>
      </c>
      <c r="G11" s="480">
        <f>F11*E11</f>
        <v>11500</v>
      </c>
      <c r="H11" s="481"/>
      <c r="I11" s="518">
        <v>400</v>
      </c>
      <c r="J11" s="479">
        <f>K11-I11</f>
        <v>0</v>
      </c>
      <c r="K11" s="479">
        <v>400</v>
      </c>
      <c r="L11" s="478"/>
      <c r="M11" s="480">
        <f>F11*K11</f>
        <v>9200</v>
      </c>
    </row>
    <row r="12" spans="1:18" s="224" customFormat="1" ht="38.25">
      <c r="A12" s="475">
        <v>2</v>
      </c>
      <c r="B12" s="476">
        <v>301</v>
      </c>
      <c r="C12" s="496" t="s">
        <v>142</v>
      </c>
      <c r="D12" s="478" t="s">
        <v>139</v>
      </c>
      <c r="E12" s="478">
        <v>1000</v>
      </c>
      <c r="F12" s="479">
        <v>20.7</v>
      </c>
      <c r="G12" s="480">
        <f>F12*E12</f>
        <v>20700</v>
      </c>
      <c r="H12" s="481"/>
      <c r="I12" s="518">
        <v>430</v>
      </c>
      <c r="J12" s="479">
        <f>K12-I12</f>
        <v>0</v>
      </c>
      <c r="K12" s="479">
        <v>430</v>
      </c>
      <c r="L12" s="484">
        <v>1</v>
      </c>
      <c r="M12" s="480">
        <f>L12*K12*F12</f>
        <v>8901</v>
      </c>
    </row>
    <row r="13" spans="1:18" s="224" customFormat="1" ht="39" thickBot="1">
      <c r="A13" s="497">
        <v>3</v>
      </c>
      <c r="B13" s="498">
        <v>301</v>
      </c>
      <c r="C13" s="499" t="s">
        <v>143</v>
      </c>
      <c r="D13" s="500" t="s">
        <v>140</v>
      </c>
      <c r="E13" s="500" t="s">
        <v>141</v>
      </c>
      <c r="F13" s="501">
        <v>9.1999999999999993</v>
      </c>
      <c r="G13" s="502"/>
      <c r="H13" s="481"/>
      <c r="I13" s="547"/>
      <c r="J13" s="503">
        <f>K13-I13</f>
        <v>0</v>
      </c>
      <c r="K13" s="501"/>
      <c r="L13" s="500"/>
      <c r="M13" s="502">
        <f>F13*K13</f>
        <v>0</v>
      </c>
    </row>
    <row r="14" spans="1:18" s="14" customFormat="1" ht="24.95" customHeight="1" thickTop="1" thickBot="1">
      <c r="A14" s="74"/>
      <c r="B14" s="15"/>
      <c r="C14" s="16" t="s">
        <v>144</v>
      </c>
      <c r="D14" s="84"/>
      <c r="E14" s="84"/>
      <c r="F14" s="85"/>
      <c r="G14" s="86">
        <f>SUM(G11:G13)</f>
        <v>32200</v>
      </c>
      <c r="H14" s="87"/>
      <c r="I14" s="573"/>
      <c r="J14" s="144"/>
      <c r="K14" s="85"/>
      <c r="L14" s="84"/>
      <c r="M14" s="226">
        <f>SUM(M11:M13)</f>
        <v>18101</v>
      </c>
    </row>
    <row r="15" spans="1:18" s="224" customFormat="1" ht="21.95" customHeight="1" thickTop="1">
      <c r="A15" s="519"/>
      <c r="B15" s="520"/>
      <c r="C15" s="521" t="s">
        <v>205</v>
      </c>
      <c r="D15" s="452"/>
      <c r="E15" s="452"/>
      <c r="F15" s="522"/>
      <c r="G15" s="523"/>
      <c r="H15" s="481"/>
      <c r="I15" s="563"/>
      <c r="J15" s="452"/>
      <c r="K15" s="522"/>
      <c r="L15" s="452"/>
      <c r="M15" s="523"/>
    </row>
    <row r="16" spans="1:18" s="224" customFormat="1" ht="51">
      <c r="A16" s="475">
        <v>4</v>
      </c>
      <c r="B16" s="476">
        <v>401</v>
      </c>
      <c r="C16" s="496" t="s">
        <v>145</v>
      </c>
      <c r="D16" s="478" t="s">
        <v>139</v>
      </c>
      <c r="E16" s="478">
        <v>15</v>
      </c>
      <c r="F16" s="479">
        <v>264.5</v>
      </c>
      <c r="G16" s="480">
        <f>F16*E16</f>
        <v>3967.5</v>
      </c>
      <c r="H16" s="481"/>
      <c r="I16" s="518">
        <v>26.22</v>
      </c>
      <c r="J16" s="479">
        <f>K16-I16</f>
        <v>0</v>
      </c>
      <c r="K16" s="479">
        <v>26.22</v>
      </c>
      <c r="L16" s="484">
        <v>1</v>
      </c>
      <c r="M16" s="480">
        <f>L16*K16*F16</f>
        <v>6935.19</v>
      </c>
    </row>
    <row r="17" spans="1:14" s="224" customFormat="1" ht="21.95" customHeight="1">
      <c r="A17" s="475"/>
      <c r="B17" s="476"/>
      <c r="C17" s="508" t="s">
        <v>206</v>
      </c>
      <c r="D17" s="478"/>
      <c r="E17" s="478"/>
      <c r="F17" s="479"/>
      <c r="G17" s="480"/>
      <c r="H17" s="481"/>
      <c r="I17" s="518"/>
      <c r="J17" s="478"/>
      <c r="K17" s="479"/>
      <c r="L17" s="478"/>
      <c r="M17" s="480"/>
    </row>
    <row r="18" spans="1:14" s="224" customFormat="1" ht="65.25" customHeight="1">
      <c r="A18" s="475">
        <v>5</v>
      </c>
      <c r="B18" s="476">
        <v>402</v>
      </c>
      <c r="C18" s="496" t="s">
        <v>424</v>
      </c>
      <c r="D18" s="478" t="s">
        <v>139</v>
      </c>
      <c r="E18" s="478">
        <v>100</v>
      </c>
      <c r="F18" s="479">
        <v>1495</v>
      </c>
      <c r="G18" s="480">
        <f>F18*E18</f>
        <v>149500</v>
      </c>
      <c r="H18" s="481"/>
      <c r="I18" s="518">
        <v>21.56</v>
      </c>
      <c r="J18" s="479">
        <f>K18-I18</f>
        <v>6.75</v>
      </c>
      <c r="K18" s="479">
        <v>28.31</v>
      </c>
      <c r="L18" s="484">
        <v>1</v>
      </c>
      <c r="M18" s="480">
        <f>L18*K18*F18</f>
        <v>42323.45</v>
      </c>
    </row>
    <row r="19" spans="1:14" s="224" customFormat="1" ht="51.75" thickBot="1">
      <c r="A19" s="497" t="s">
        <v>700</v>
      </c>
      <c r="B19" s="498">
        <v>402</v>
      </c>
      <c r="C19" s="499" t="s">
        <v>425</v>
      </c>
      <c r="D19" s="500" t="s">
        <v>139</v>
      </c>
      <c r="E19" s="500">
        <v>40</v>
      </c>
      <c r="F19" s="501">
        <v>690</v>
      </c>
      <c r="G19" s="502">
        <f>F19*E19</f>
        <v>27600</v>
      </c>
      <c r="H19" s="481"/>
      <c r="I19" s="547"/>
      <c r="J19" s="501">
        <f>K19-I19</f>
        <v>0</v>
      </c>
      <c r="K19" s="501"/>
      <c r="L19" s="500"/>
      <c r="M19" s="509">
        <f>F19*K19</f>
        <v>0</v>
      </c>
    </row>
    <row r="20" spans="1:14" s="14" customFormat="1" ht="24.95" customHeight="1" thickTop="1" thickBot="1">
      <c r="A20" s="74"/>
      <c r="B20" s="15"/>
      <c r="C20" s="16" t="s">
        <v>207</v>
      </c>
      <c r="D20" s="209"/>
      <c r="E20" s="84"/>
      <c r="F20" s="85"/>
      <c r="G20" s="86">
        <f>SUM(G16:G19)</f>
        <v>181067.5</v>
      </c>
      <c r="H20" s="87"/>
      <c r="I20" s="573"/>
      <c r="J20" s="84"/>
      <c r="K20" s="85"/>
      <c r="L20" s="209"/>
      <c r="M20" s="227">
        <f>SUM(M16:M19)</f>
        <v>49258.64</v>
      </c>
      <c r="N20" s="235"/>
    </row>
    <row r="21" spans="1:14" s="224" customFormat="1" ht="21.95" customHeight="1" thickTop="1">
      <c r="A21" s="519"/>
      <c r="B21" s="520"/>
      <c r="C21" s="534" t="s">
        <v>303</v>
      </c>
      <c r="D21" s="452"/>
      <c r="E21" s="452"/>
      <c r="F21" s="522"/>
      <c r="G21" s="523"/>
      <c r="H21" s="481"/>
      <c r="I21" s="563"/>
      <c r="J21" s="452"/>
      <c r="K21" s="522"/>
      <c r="L21" s="452"/>
      <c r="M21" s="523"/>
    </row>
    <row r="22" spans="1:14" s="224" customFormat="1" ht="51">
      <c r="A22" s="475" t="s">
        <v>250</v>
      </c>
      <c r="B22" s="476"/>
      <c r="C22" s="477" t="s">
        <v>426</v>
      </c>
      <c r="D22" s="478"/>
      <c r="E22" s="478"/>
      <c r="F22" s="479"/>
      <c r="G22" s="480"/>
      <c r="H22" s="481"/>
      <c r="I22" s="518"/>
      <c r="J22" s="478"/>
      <c r="K22" s="479"/>
      <c r="L22" s="478"/>
      <c r="M22" s="480"/>
    </row>
    <row r="23" spans="1:14" s="224" customFormat="1" ht="30.75" customHeight="1">
      <c r="A23" s="475">
        <v>6</v>
      </c>
      <c r="B23" s="476">
        <v>701</v>
      </c>
      <c r="C23" s="790" t="s">
        <v>209</v>
      </c>
      <c r="D23" s="478" t="s">
        <v>139</v>
      </c>
      <c r="E23" s="478">
        <v>440</v>
      </c>
      <c r="F23" s="479">
        <v>310.5</v>
      </c>
      <c r="G23" s="480">
        <f>F23*E23</f>
        <v>136620</v>
      </c>
      <c r="H23" s="481"/>
      <c r="I23" s="518">
        <v>684.39</v>
      </c>
      <c r="J23" s="479">
        <f>K23-I23</f>
        <v>0</v>
      </c>
      <c r="K23" s="479">
        <v>684.39</v>
      </c>
      <c r="L23" s="478"/>
      <c r="M23" s="791">
        <f>F23*K23</f>
        <v>212503.095</v>
      </c>
    </row>
    <row r="24" spans="1:14" s="224" customFormat="1" ht="27" customHeight="1">
      <c r="A24" s="475">
        <v>7</v>
      </c>
      <c r="B24" s="476">
        <v>702</v>
      </c>
      <c r="C24" s="790" t="s">
        <v>210</v>
      </c>
      <c r="D24" s="478" t="s">
        <v>140</v>
      </c>
      <c r="E24" s="478">
        <v>2300</v>
      </c>
      <c r="F24" s="479">
        <v>40.25</v>
      </c>
      <c r="G24" s="480">
        <f>F24*E24</f>
        <v>92575</v>
      </c>
      <c r="H24" s="481"/>
      <c r="I24" s="518">
        <v>3014.54</v>
      </c>
      <c r="J24" s="479">
        <f>K24-I24</f>
        <v>0</v>
      </c>
      <c r="K24" s="479">
        <v>3014.54</v>
      </c>
      <c r="L24" s="478"/>
      <c r="M24" s="791">
        <f>F24*K24</f>
        <v>121335.235</v>
      </c>
    </row>
    <row r="25" spans="1:14" s="224" customFormat="1" ht="51">
      <c r="A25" s="475" t="s">
        <v>250</v>
      </c>
      <c r="B25" s="476"/>
      <c r="C25" s="477" t="s">
        <v>761</v>
      </c>
      <c r="D25" s="478"/>
      <c r="E25" s="478"/>
      <c r="F25" s="479"/>
      <c r="G25" s="480"/>
      <c r="H25" s="481"/>
      <c r="I25" s="518"/>
      <c r="J25" s="478"/>
      <c r="K25" s="479"/>
      <c r="L25" s="478"/>
      <c r="M25" s="480"/>
    </row>
    <row r="26" spans="1:14" s="224" customFormat="1" ht="24.75" customHeight="1">
      <c r="A26" s="475">
        <v>8</v>
      </c>
      <c r="B26" s="476">
        <v>701</v>
      </c>
      <c r="C26" s="790" t="s">
        <v>209</v>
      </c>
      <c r="D26" s="478" t="s">
        <v>139</v>
      </c>
      <c r="E26" s="478">
        <v>190</v>
      </c>
      <c r="F26" s="479">
        <v>310.5</v>
      </c>
      <c r="G26" s="480">
        <f>F26*E26</f>
        <v>58995</v>
      </c>
      <c r="H26" s="481"/>
      <c r="I26" s="518">
        <v>333.7</v>
      </c>
      <c r="J26" s="479">
        <f>K26-I26</f>
        <v>0</v>
      </c>
      <c r="K26" s="479">
        <v>333.7</v>
      </c>
      <c r="L26" s="478"/>
      <c r="M26" s="791">
        <f>F26*K26</f>
        <v>103613.84999999999</v>
      </c>
      <c r="N26" s="567"/>
    </row>
    <row r="27" spans="1:14" s="224" customFormat="1" ht="29.25" customHeight="1" thickBot="1">
      <c r="A27" s="497">
        <v>9</v>
      </c>
      <c r="B27" s="498">
        <v>702</v>
      </c>
      <c r="C27" s="792" t="s">
        <v>210</v>
      </c>
      <c r="D27" s="500" t="s">
        <v>140</v>
      </c>
      <c r="E27" s="500">
        <v>1213</v>
      </c>
      <c r="F27" s="501">
        <v>40.25</v>
      </c>
      <c r="G27" s="502">
        <f>F27*E27</f>
        <v>48823.25</v>
      </c>
      <c r="H27" s="481"/>
      <c r="I27" s="547">
        <v>1734.98</v>
      </c>
      <c r="J27" s="501">
        <f>K27-I27</f>
        <v>31.920000000000073</v>
      </c>
      <c r="K27" s="501">
        <v>1766.9</v>
      </c>
      <c r="L27" s="500"/>
      <c r="M27" s="793">
        <f>F27*K27</f>
        <v>71117.725000000006</v>
      </c>
    </row>
    <row r="28" spans="1:14" s="14" customFormat="1" ht="34.5" customHeight="1" thickTop="1" thickBot="1">
      <c r="A28" s="74"/>
      <c r="B28" s="15"/>
      <c r="C28" s="16" t="s">
        <v>174</v>
      </c>
      <c r="D28" s="84"/>
      <c r="E28" s="84"/>
      <c r="F28" s="85"/>
      <c r="G28" s="86">
        <f>SUM(G23:G27)</f>
        <v>337013.25</v>
      </c>
      <c r="H28" s="87"/>
      <c r="I28" s="573"/>
      <c r="J28" s="84"/>
      <c r="K28" s="85"/>
      <c r="L28" s="84"/>
      <c r="M28" s="356">
        <f>SUM(M23:M27)</f>
        <v>508569.90500000003</v>
      </c>
    </row>
    <row r="29" spans="1:14" s="224" customFormat="1" ht="21.95" customHeight="1" thickTop="1">
      <c r="A29" s="519"/>
      <c r="B29" s="520"/>
      <c r="C29" s="534" t="s">
        <v>304</v>
      </c>
      <c r="D29" s="452"/>
      <c r="E29" s="452"/>
      <c r="F29" s="522"/>
      <c r="G29" s="523"/>
      <c r="H29" s="481"/>
      <c r="I29" s="563"/>
      <c r="J29" s="452"/>
      <c r="K29" s="522"/>
      <c r="L29" s="452"/>
      <c r="M29" s="523"/>
    </row>
    <row r="30" spans="1:14" s="224" customFormat="1" ht="51">
      <c r="A30" s="475">
        <v>10</v>
      </c>
      <c r="B30" s="476">
        <v>605</v>
      </c>
      <c r="C30" s="496" t="s">
        <v>752</v>
      </c>
      <c r="D30" s="478" t="s">
        <v>140</v>
      </c>
      <c r="E30" s="478">
        <v>925</v>
      </c>
      <c r="F30" s="479">
        <v>26.45</v>
      </c>
      <c r="G30" s="480">
        <f>F30*E30</f>
        <v>24466.25</v>
      </c>
      <c r="H30" s="481"/>
      <c r="I30" s="518">
        <v>698.27</v>
      </c>
      <c r="J30" s="479">
        <f>K30-I30</f>
        <v>0</v>
      </c>
      <c r="K30" s="479">
        <v>698.27</v>
      </c>
      <c r="L30" s="484">
        <v>1</v>
      </c>
      <c r="M30" s="480">
        <f>F30*K30*L30</f>
        <v>18469.2415</v>
      </c>
    </row>
    <row r="31" spans="1:14" s="224" customFormat="1" ht="51.75" thickBot="1">
      <c r="A31" s="497">
        <v>11</v>
      </c>
      <c r="B31" s="498">
        <v>603</v>
      </c>
      <c r="C31" s="499" t="s">
        <v>316</v>
      </c>
      <c r="D31" s="500" t="s">
        <v>140</v>
      </c>
      <c r="E31" s="500">
        <v>940</v>
      </c>
      <c r="F31" s="501">
        <v>28.75</v>
      </c>
      <c r="G31" s="502">
        <f>F31*E31</f>
        <v>27025</v>
      </c>
      <c r="H31" s="481"/>
      <c r="I31" s="588">
        <v>698.27</v>
      </c>
      <c r="J31" s="503">
        <f>K31-I31</f>
        <v>0</v>
      </c>
      <c r="K31" s="503">
        <v>698.27</v>
      </c>
      <c r="L31" s="533">
        <v>1</v>
      </c>
      <c r="M31" s="509">
        <f>F31*K31*L31</f>
        <v>20075.262500000001</v>
      </c>
    </row>
    <row r="32" spans="1:14" s="14" customFormat="1" ht="24.95" customHeight="1" thickTop="1" thickBot="1">
      <c r="A32" s="98"/>
      <c r="B32" s="99"/>
      <c r="C32" s="100" t="s">
        <v>221</v>
      </c>
      <c r="D32" s="165"/>
      <c r="E32" s="165"/>
      <c r="F32" s="166"/>
      <c r="G32" s="167">
        <f>SUM(G30:G31)</f>
        <v>51491.25</v>
      </c>
      <c r="H32" s="168"/>
      <c r="I32" s="485"/>
      <c r="J32" s="94"/>
      <c r="K32" s="149"/>
      <c r="L32" s="144"/>
      <c r="M32" s="227">
        <f>SUM(M30:M31)</f>
        <v>38544.504000000001</v>
      </c>
    </row>
    <row r="33" spans="1:16" s="224" customFormat="1" ht="21.75" customHeight="1" thickTop="1">
      <c r="A33" s="519"/>
      <c r="B33" s="520"/>
      <c r="C33" s="534" t="s">
        <v>305</v>
      </c>
      <c r="D33" s="452"/>
      <c r="E33" s="452"/>
      <c r="F33" s="522"/>
      <c r="G33" s="523"/>
      <c r="H33" s="481"/>
      <c r="I33" s="563"/>
      <c r="J33" s="452"/>
      <c r="K33" s="522"/>
      <c r="L33" s="452"/>
      <c r="M33" s="523"/>
    </row>
    <row r="34" spans="1:16" s="224" customFormat="1" ht="51">
      <c r="A34" s="475">
        <v>12</v>
      </c>
      <c r="B34" s="476">
        <v>802</v>
      </c>
      <c r="C34" s="496" t="s">
        <v>317</v>
      </c>
      <c r="D34" s="478" t="s">
        <v>140</v>
      </c>
      <c r="E34" s="478">
        <v>11250</v>
      </c>
      <c r="F34" s="479">
        <v>25.3</v>
      </c>
      <c r="G34" s="480">
        <f>F34*E34</f>
        <v>284625</v>
      </c>
      <c r="H34" s="481"/>
      <c r="I34" s="518">
        <v>6381</v>
      </c>
      <c r="J34" s="479">
        <f>K34-I34</f>
        <v>0</v>
      </c>
      <c r="K34" s="479">
        <v>6381</v>
      </c>
      <c r="L34" s="484">
        <v>1</v>
      </c>
      <c r="M34" s="480">
        <f>F34*K34*L34</f>
        <v>161439.30000000002</v>
      </c>
    </row>
    <row r="35" spans="1:16" s="224" customFormat="1" ht="38.25">
      <c r="A35" s="475">
        <v>13</v>
      </c>
      <c r="B35" s="476">
        <v>801</v>
      </c>
      <c r="C35" s="496" t="s">
        <v>740</v>
      </c>
      <c r="D35" s="478" t="s">
        <v>140</v>
      </c>
      <c r="E35" s="478">
        <v>6200</v>
      </c>
      <c r="F35" s="479">
        <v>16.100000000000001</v>
      </c>
      <c r="G35" s="480">
        <f>F35*E35</f>
        <v>99820.000000000015</v>
      </c>
      <c r="H35" s="481"/>
      <c r="I35" s="518">
        <v>2854</v>
      </c>
      <c r="J35" s="479">
        <f>K35-I35</f>
        <v>86</v>
      </c>
      <c r="K35" s="479">
        <v>2940</v>
      </c>
      <c r="L35" s="484">
        <v>1</v>
      </c>
      <c r="M35" s="480">
        <f>F35*K35*L35</f>
        <v>47334.000000000007</v>
      </c>
    </row>
    <row r="36" spans="1:16" s="224" customFormat="1" ht="51">
      <c r="A36" s="475">
        <v>14</v>
      </c>
      <c r="B36" s="476">
        <v>801</v>
      </c>
      <c r="C36" s="496" t="s">
        <v>741</v>
      </c>
      <c r="D36" s="478" t="s">
        <v>140</v>
      </c>
      <c r="E36" s="478">
        <v>4800</v>
      </c>
      <c r="F36" s="479">
        <v>16.100000000000001</v>
      </c>
      <c r="G36" s="480">
        <f>F36*E36</f>
        <v>77280</v>
      </c>
      <c r="H36" s="481"/>
      <c r="I36" s="518">
        <v>1951</v>
      </c>
      <c r="J36" s="479">
        <f>K36-I36</f>
        <v>0</v>
      </c>
      <c r="K36" s="479">
        <v>1951</v>
      </c>
      <c r="L36" s="484">
        <v>1</v>
      </c>
      <c r="M36" s="480">
        <f>F36*K36*L36</f>
        <v>31411.100000000002</v>
      </c>
      <c r="P36" s="805">
        <f>M36+M35</f>
        <v>78745.100000000006</v>
      </c>
    </row>
    <row r="37" spans="1:16" s="224" customFormat="1" ht="51.75" thickBot="1">
      <c r="A37" s="497">
        <v>15</v>
      </c>
      <c r="B37" s="498">
        <v>802</v>
      </c>
      <c r="C37" s="499" t="s">
        <v>544</v>
      </c>
      <c r="D37" s="500" t="s">
        <v>140</v>
      </c>
      <c r="E37" s="500">
        <v>130</v>
      </c>
      <c r="F37" s="501">
        <v>161</v>
      </c>
      <c r="G37" s="502">
        <f>F37*E37</f>
        <v>20930</v>
      </c>
      <c r="H37" s="481"/>
      <c r="I37" s="547"/>
      <c r="J37" s="501">
        <f>K37-I37</f>
        <v>0</v>
      </c>
      <c r="K37" s="501"/>
      <c r="L37" s="510">
        <v>0</v>
      </c>
      <c r="M37" s="480">
        <f>F37*K37*L37</f>
        <v>0</v>
      </c>
    </row>
    <row r="38" spans="1:16" s="14" customFormat="1" ht="34.5" customHeight="1" thickTop="1" thickBot="1">
      <c r="A38" s="74"/>
      <c r="B38" s="15"/>
      <c r="C38" s="16" t="s">
        <v>548</v>
      </c>
      <c r="D38" s="84"/>
      <c r="E38" s="84"/>
      <c r="F38" s="85"/>
      <c r="G38" s="86">
        <f>SUM(G34:G37)</f>
        <v>482655</v>
      </c>
      <c r="H38" s="87"/>
      <c r="I38" s="573"/>
      <c r="J38" s="84"/>
      <c r="K38" s="85"/>
      <c r="L38" s="84"/>
      <c r="M38" s="357">
        <f>SUM(M34:M37)</f>
        <v>240184.40000000002</v>
      </c>
    </row>
    <row r="39" spans="1:16" ht="21.95" customHeight="1" thickTop="1">
      <c r="A39" s="66"/>
      <c r="B39" s="67"/>
      <c r="C39" s="96" t="s">
        <v>307</v>
      </c>
      <c r="D39" s="88"/>
      <c r="E39" s="88"/>
      <c r="F39" s="89"/>
      <c r="G39" s="90"/>
      <c r="H39" s="76"/>
      <c r="I39" s="575"/>
      <c r="J39" s="88"/>
      <c r="K39" s="89"/>
      <c r="L39" s="88"/>
      <c r="M39" s="90"/>
    </row>
    <row r="40" spans="1:16" s="224" customFormat="1" ht="51.75" thickBot="1">
      <c r="A40" s="497">
        <v>16</v>
      </c>
      <c r="B40" s="498">
        <v>1002</v>
      </c>
      <c r="C40" s="499" t="s">
        <v>545</v>
      </c>
      <c r="D40" s="500" t="s">
        <v>140</v>
      </c>
      <c r="E40" s="500">
        <v>12600</v>
      </c>
      <c r="F40" s="501">
        <v>25.3</v>
      </c>
      <c r="G40" s="502">
        <f>F40*E40</f>
        <v>318780</v>
      </c>
      <c r="H40" s="481"/>
      <c r="I40" s="547"/>
      <c r="J40" s="501">
        <f>K40-I40</f>
        <v>0</v>
      </c>
      <c r="K40" s="501"/>
      <c r="L40" s="500"/>
      <c r="M40" s="502">
        <f>F40*K40</f>
        <v>0</v>
      </c>
    </row>
    <row r="41" spans="1:16" s="554" customFormat="1" ht="24.95" customHeight="1" thickTop="1" thickBot="1">
      <c r="A41" s="550"/>
      <c r="B41" s="17"/>
      <c r="C41" s="18" t="s">
        <v>550</v>
      </c>
      <c r="D41" s="209"/>
      <c r="E41" s="209"/>
      <c r="F41" s="551"/>
      <c r="G41" s="552">
        <f>SUM(G40)</f>
        <v>318780</v>
      </c>
      <c r="H41" s="553"/>
      <c r="I41" s="552"/>
      <c r="J41" s="209"/>
      <c r="K41" s="551"/>
      <c r="L41" s="209"/>
      <c r="M41" s="552">
        <f>SUM(M40)</f>
        <v>0</v>
      </c>
    </row>
    <row r="42" spans="1:16" s="224" customFormat="1" ht="21.95" customHeight="1" thickTop="1">
      <c r="A42" s="519"/>
      <c r="B42" s="520"/>
      <c r="C42" s="534" t="s">
        <v>306</v>
      </c>
      <c r="D42" s="452"/>
      <c r="E42" s="452"/>
      <c r="F42" s="522"/>
      <c r="G42" s="523"/>
      <c r="H42" s="481"/>
      <c r="I42" s="563"/>
      <c r="J42" s="452"/>
      <c r="K42" s="522"/>
      <c r="L42" s="452"/>
      <c r="M42" s="523"/>
    </row>
    <row r="43" spans="1:16" s="224" customFormat="1" ht="51">
      <c r="A43" s="475">
        <v>17</v>
      </c>
      <c r="B43" s="476">
        <v>901</v>
      </c>
      <c r="C43" s="496" t="s">
        <v>546</v>
      </c>
      <c r="D43" s="478" t="s">
        <v>140</v>
      </c>
      <c r="E43" s="478">
        <v>850</v>
      </c>
      <c r="F43" s="479">
        <v>132.25</v>
      </c>
      <c r="G43" s="480">
        <f t="shared" ref="G43:G48" si="0">F43*E43</f>
        <v>112412.5</v>
      </c>
      <c r="H43" s="481"/>
      <c r="I43" s="518"/>
      <c r="J43" s="479">
        <f t="shared" ref="J43:J48" si="1">K43-I43</f>
        <v>0</v>
      </c>
      <c r="K43" s="479"/>
      <c r="L43" s="478"/>
      <c r="M43" s="480">
        <f t="shared" ref="M43:M48" si="2">F43*K43</f>
        <v>0</v>
      </c>
    </row>
    <row r="44" spans="1:16" s="224" customFormat="1" ht="51">
      <c r="A44" s="475">
        <v>18</v>
      </c>
      <c r="B44" s="476">
        <v>901</v>
      </c>
      <c r="C44" s="496" t="s">
        <v>293</v>
      </c>
      <c r="D44" s="478" t="s">
        <v>552</v>
      </c>
      <c r="E44" s="478">
        <v>190</v>
      </c>
      <c r="F44" s="479">
        <v>17.25</v>
      </c>
      <c r="G44" s="480">
        <f t="shared" si="0"/>
        <v>3277.5</v>
      </c>
      <c r="H44" s="481"/>
      <c r="I44" s="518"/>
      <c r="J44" s="479">
        <f t="shared" si="1"/>
        <v>0</v>
      </c>
      <c r="K44" s="479"/>
      <c r="L44" s="478"/>
      <c r="M44" s="480">
        <f t="shared" si="2"/>
        <v>0</v>
      </c>
    </row>
    <row r="45" spans="1:16" s="224" customFormat="1" ht="51">
      <c r="A45" s="475">
        <v>19</v>
      </c>
      <c r="B45" s="476">
        <v>901</v>
      </c>
      <c r="C45" s="496" t="s">
        <v>530</v>
      </c>
      <c r="D45" s="478" t="s">
        <v>552</v>
      </c>
      <c r="E45" s="478">
        <v>180</v>
      </c>
      <c r="F45" s="479">
        <v>34.5</v>
      </c>
      <c r="G45" s="480">
        <f t="shared" si="0"/>
        <v>6210</v>
      </c>
      <c r="H45" s="481"/>
      <c r="I45" s="518"/>
      <c r="J45" s="479">
        <f t="shared" si="1"/>
        <v>0</v>
      </c>
      <c r="K45" s="479"/>
      <c r="L45" s="478"/>
      <c r="M45" s="480">
        <f t="shared" si="2"/>
        <v>0</v>
      </c>
    </row>
    <row r="46" spans="1:16" s="224" customFormat="1" ht="51">
      <c r="A46" s="475">
        <v>20</v>
      </c>
      <c r="B46" s="476">
        <v>903</v>
      </c>
      <c r="C46" s="496" t="s">
        <v>531</v>
      </c>
      <c r="D46" s="478" t="s">
        <v>140</v>
      </c>
      <c r="E46" s="478">
        <v>975</v>
      </c>
      <c r="F46" s="479">
        <v>40.25</v>
      </c>
      <c r="G46" s="480">
        <f t="shared" si="0"/>
        <v>39243.75</v>
      </c>
      <c r="H46" s="481"/>
      <c r="I46" s="518"/>
      <c r="J46" s="479">
        <f t="shared" si="1"/>
        <v>0</v>
      </c>
      <c r="K46" s="479"/>
      <c r="L46" s="478"/>
      <c r="M46" s="480">
        <f t="shared" si="2"/>
        <v>0</v>
      </c>
    </row>
    <row r="47" spans="1:16" s="224" customFormat="1" ht="51">
      <c r="A47" s="475">
        <v>21</v>
      </c>
      <c r="B47" s="476">
        <v>903</v>
      </c>
      <c r="C47" s="496" t="s">
        <v>532</v>
      </c>
      <c r="D47" s="478" t="s">
        <v>552</v>
      </c>
      <c r="E47" s="478">
        <v>300</v>
      </c>
      <c r="F47" s="479">
        <v>17.25</v>
      </c>
      <c r="G47" s="480">
        <f t="shared" si="0"/>
        <v>5175</v>
      </c>
      <c r="H47" s="481"/>
      <c r="I47" s="518"/>
      <c r="J47" s="479">
        <f t="shared" si="1"/>
        <v>0</v>
      </c>
      <c r="K47" s="479"/>
      <c r="L47" s="478"/>
      <c r="M47" s="480">
        <f t="shared" si="2"/>
        <v>0</v>
      </c>
    </row>
    <row r="48" spans="1:16" s="224" customFormat="1" ht="51.75" thickBot="1">
      <c r="A48" s="497">
        <v>22</v>
      </c>
      <c r="B48" s="498">
        <v>1602</v>
      </c>
      <c r="C48" s="499" t="s">
        <v>533</v>
      </c>
      <c r="D48" s="500" t="s">
        <v>140</v>
      </c>
      <c r="E48" s="500">
        <v>2050</v>
      </c>
      <c r="F48" s="501">
        <v>51.75</v>
      </c>
      <c r="G48" s="502">
        <f t="shared" si="0"/>
        <v>106087.5</v>
      </c>
      <c r="H48" s="481"/>
      <c r="I48" s="547"/>
      <c r="J48" s="501">
        <f t="shared" si="1"/>
        <v>0</v>
      </c>
      <c r="K48" s="501"/>
      <c r="L48" s="500"/>
      <c r="M48" s="509">
        <f t="shared" si="2"/>
        <v>0</v>
      </c>
    </row>
    <row r="49" spans="1:13" s="14" customFormat="1" ht="24.95" customHeight="1" thickTop="1" thickBot="1">
      <c r="A49" s="74"/>
      <c r="B49" s="15"/>
      <c r="C49" s="16" t="s">
        <v>302</v>
      </c>
      <c r="D49" s="84"/>
      <c r="E49" s="84"/>
      <c r="F49" s="85"/>
      <c r="G49" s="86">
        <f>SUM(G43:G48)</f>
        <v>272406.25</v>
      </c>
      <c r="H49" s="87"/>
      <c r="I49" s="573"/>
      <c r="J49" s="84"/>
      <c r="K49" s="85"/>
      <c r="L49" s="84"/>
      <c r="M49" s="227">
        <f>SUM(M43:M48)</f>
        <v>0</v>
      </c>
    </row>
    <row r="50" spans="1:13" ht="21.95" customHeight="1" thickTop="1">
      <c r="A50" s="66"/>
      <c r="B50" s="67"/>
      <c r="C50" s="96" t="s">
        <v>308</v>
      </c>
      <c r="D50" s="88"/>
      <c r="E50" s="88"/>
      <c r="F50" s="89"/>
      <c r="G50" s="90"/>
      <c r="H50" s="76"/>
      <c r="I50" s="575"/>
      <c r="J50" s="88"/>
      <c r="K50" s="89"/>
      <c r="L50" s="88"/>
      <c r="M50" s="90"/>
    </row>
    <row r="51" spans="1:13" s="224" customFormat="1" ht="51">
      <c r="A51" s="475">
        <v>23</v>
      </c>
      <c r="B51" s="476">
        <v>901</v>
      </c>
      <c r="C51" s="496" t="s">
        <v>534</v>
      </c>
      <c r="D51" s="478" t="s">
        <v>140</v>
      </c>
      <c r="E51" s="478">
        <v>550</v>
      </c>
      <c r="F51" s="479">
        <v>149.5</v>
      </c>
      <c r="G51" s="480">
        <f>F51*E51</f>
        <v>82225</v>
      </c>
      <c r="H51" s="481"/>
      <c r="I51" s="518"/>
      <c r="J51" s="479">
        <f t="shared" ref="J51:J60" si="3">K51-I51</f>
        <v>0</v>
      </c>
      <c r="K51" s="479"/>
      <c r="L51" s="478"/>
      <c r="M51" s="480">
        <f t="shared" ref="M51:M60" si="4">F51*K51</f>
        <v>0</v>
      </c>
    </row>
    <row r="52" spans="1:13" s="224" customFormat="1" ht="51">
      <c r="A52" s="475">
        <v>24</v>
      </c>
      <c r="B52" s="476">
        <v>901</v>
      </c>
      <c r="C52" s="496" t="s">
        <v>31</v>
      </c>
      <c r="D52" s="478" t="s">
        <v>552</v>
      </c>
      <c r="E52" s="478">
        <v>200</v>
      </c>
      <c r="F52" s="479">
        <v>46</v>
      </c>
      <c r="G52" s="480">
        <f>F52*E52</f>
        <v>9200</v>
      </c>
      <c r="H52" s="481"/>
      <c r="I52" s="518"/>
      <c r="J52" s="479">
        <f t="shared" si="3"/>
        <v>0</v>
      </c>
      <c r="K52" s="479"/>
      <c r="L52" s="478"/>
      <c r="M52" s="480">
        <f t="shared" si="4"/>
        <v>0</v>
      </c>
    </row>
    <row r="53" spans="1:13" s="224" customFormat="1" ht="51">
      <c r="A53" s="475"/>
      <c r="B53" s="476"/>
      <c r="C53" s="477" t="s">
        <v>813</v>
      </c>
      <c r="D53" s="478"/>
      <c r="E53" s="478"/>
      <c r="F53" s="479"/>
      <c r="G53" s="480"/>
      <c r="H53" s="481"/>
      <c r="I53" s="518"/>
      <c r="J53" s="479"/>
      <c r="K53" s="479"/>
      <c r="L53" s="478"/>
      <c r="M53" s="480"/>
    </row>
    <row r="54" spans="1:13" s="224" customFormat="1" ht="18.75" customHeight="1">
      <c r="A54" s="475">
        <v>25</v>
      </c>
      <c r="B54" s="476">
        <v>901</v>
      </c>
      <c r="C54" s="496" t="s">
        <v>618</v>
      </c>
      <c r="D54" s="478" t="s">
        <v>552</v>
      </c>
      <c r="E54" s="478">
        <v>100</v>
      </c>
      <c r="F54" s="479">
        <v>230</v>
      </c>
      <c r="G54" s="480">
        <f>F54*E54</f>
        <v>23000</v>
      </c>
      <c r="H54" s="481"/>
      <c r="I54" s="518"/>
      <c r="J54" s="479">
        <f t="shared" si="3"/>
        <v>0</v>
      </c>
      <c r="K54" s="479"/>
      <c r="L54" s="478"/>
      <c r="M54" s="480">
        <f t="shared" si="4"/>
        <v>0</v>
      </c>
    </row>
    <row r="55" spans="1:13" s="224" customFormat="1" ht="51">
      <c r="A55" s="475"/>
      <c r="B55" s="476"/>
      <c r="C55" s="477" t="s">
        <v>538</v>
      </c>
      <c r="D55" s="478"/>
      <c r="E55" s="478"/>
      <c r="F55" s="479"/>
      <c r="G55" s="480"/>
      <c r="H55" s="481"/>
      <c r="I55" s="518"/>
      <c r="J55" s="479"/>
      <c r="K55" s="479"/>
      <c r="L55" s="478"/>
      <c r="M55" s="480"/>
    </row>
    <row r="56" spans="1:13" s="224" customFormat="1" ht="18.75" customHeight="1">
      <c r="A56" s="475">
        <v>26</v>
      </c>
      <c r="B56" s="476">
        <v>901</v>
      </c>
      <c r="C56" s="496" t="s">
        <v>871</v>
      </c>
      <c r="D56" s="478" t="s">
        <v>552</v>
      </c>
      <c r="E56" s="478">
        <v>145</v>
      </c>
      <c r="F56" s="479">
        <v>82.8</v>
      </c>
      <c r="G56" s="480">
        <f>F56*E56</f>
        <v>12006</v>
      </c>
      <c r="H56" s="481"/>
      <c r="I56" s="518"/>
      <c r="J56" s="479">
        <f t="shared" si="3"/>
        <v>0</v>
      </c>
      <c r="K56" s="479"/>
      <c r="L56" s="478"/>
      <c r="M56" s="480">
        <f t="shared" si="4"/>
        <v>0</v>
      </c>
    </row>
    <row r="57" spans="1:13" s="224" customFormat="1" ht="18.75" customHeight="1">
      <c r="A57" s="475">
        <v>27</v>
      </c>
      <c r="B57" s="476">
        <v>901</v>
      </c>
      <c r="C57" s="496" t="s">
        <v>872</v>
      </c>
      <c r="D57" s="478" t="s">
        <v>552</v>
      </c>
      <c r="E57" s="478">
        <v>155</v>
      </c>
      <c r="F57" s="479">
        <v>82.8</v>
      </c>
      <c r="G57" s="480">
        <f>F57*E57</f>
        <v>12834</v>
      </c>
      <c r="H57" s="481"/>
      <c r="I57" s="518"/>
      <c r="J57" s="479">
        <f t="shared" si="3"/>
        <v>0</v>
      </c>
      <c r="K57" s="479"/>
      <c r="L57" s="478"/>
      <c r="M57" s="480">
        <f t="shared" si="4"/>
        <v>0</v>
      </c>
    </row>
    <row r="58" spans="1:13" s="224" customFormat="1" ht="18.75" customHeight="1">
      <c r="A58" s="475">
        <v>28</v>
      </c>
      <c r="B58" s="476">
        <v>901</v>
      </c>
      <c r="C58" s="496" t="s">
        <v>873</v>
      </c>
      <c r="D58" s="478" t="s">
        <v>552</v>
      </c>
      <c r="E58" s="478">
        <v>190</v>
      </c>
      <c r="F58" s="479">
        <v>82.8</v>
      </c>
      <c r="G58" s="480">
        <f>F58*E58</f>
        <v>15732</v>
      </c>
      <c r="H58" s="481"/>
      <c r="I58" s="518"/>
      <c r="J58" s="479">
        <f t="shared" si="3"/>
        <v>0</v>
      </c>
      <c r="K58" s="479"/>
      <c r="L58" s="478"/>
      <c r="M58" s="480">
        <f t="shared" si="4"/>
        <v>0</v>
      </c>
    </row>
    <row r="59" spans="1:13" s="224" customFormat="1" ht="59.25" customHeight="1">
      <c r="A59" s="475">
        <v>29</v>
      </c>
      <c r="B59" s="476">
        <v>901</v>
      </c>
      <c r="C59" s="496" t="s">
        <v>216</v>
      </c>
      <c r="D59" s="478" t="s">
        <v>552</v>
      </c>
      <c r="E59" s="478">
        <v>22</v>
      </c>
      <c r="F59" s="479">
        <v>115</v>
      </c>
      <c r="G59" s="480">
        <f>F59*E59</f>
        <v>2530</v>
      </c>
      <c r="H59" s="481"/>
      <c r="I59" s="518"/>
      <c r="J59" s="479">
        <f t="shared" si="3"/>
        <v>0</v>
      </c>
      <c r="K59" s="479"/>
      <c r="L59" s="478"/>
      <c r="M59" s="480">
        <f t="shared" si="4"/>
        <v>0</v>
      </c>
    </row>
    <row r="60" spans="1:13" s="224" customFormat="1" ht="51.75" thickBot="1">
      <c r="A60" s="497">
        <v>30</v>
      </c>
      <c r="B60" s="498">
        <v>901</v>
      </c>
      <c r="C60" s="499" t="s">
        <v>135</v>
      </c>
      <c r="D60" s="500" t="s">
        <v>140</v>
      </c>
      <c r="E60" s="500">
        <v>750</v>
      </c>
      <c r="F60" s="501">
        <v>115</v>
      </c>
      <c r="G60" s="502">
        <f>F60*E60</f>
        <v>86250</v>
      </c>
      <c r="H60" s="481"/>
      <c r="I60" s="547"/>
      <c r="J60" s="501">
        <f t="shared" si="3"/>
        <v>0</v>
      </c>
      <c r="K60" s="501"/>
      <c r="L60" s="500"/>
      <c r="M60" s="509">
        <f t="shared" si="4"/>
        <v>0</v>
      </c>
    </row>
    <row r="61" spans="1:13" s="14" customFormat="1" ht="24.95" customHeight="1" thickTop="1" thickBot="1">
      <c r="A61" s="74"/>
      <c r="B61" s="15"/>
      <c r="C61" s="16" t="s">
        <v>882</v>
      </c>
      <c r="D61" s="84"/>
      <c r="E61" s="84"/>
      <c r="F61" s="85"/>
      <c r="G61" s="86">
        <f>SUM(G51:G60)</f>
        <v>243777</v>
      </c>
      <c r="H61" s="87"/>
      <c r="I61" s="573"/>
      <c r="J61" s="84"/>
      <c r="K61" s="85"/>
      <c r="L61" s="84"/>
      <c r="M61" s="227">
        <f>SUM(M51:M60)</f>
        <v>0</v>
      </c>
    </row>
    <row r="62" spans="1:13" s="224" customFormat="1" ht="21.95" customHeight="1" thickTop="1">
      <c r="A62" s="519"/>
      <c r="B62" s="520"/>
      <c r="C62" s="534" t="s">
        <v>883</v>
      </c>
      <c r="D62" s="452"/>
      <c r="E62" s="452"/>
      <c r="F62" s="522"/>
      <c r="G62" s="523"/>
      <c r="H62" s="481"/>
      <c r="I62" s="563"/>
      <c r="J62" s="452"/>
      <c r="K62" s="522"/>
      <c r="L62" s="452"/>
      <c r="M62" s="523"/>
    </row>
    <row r="63" spans="1:13" s="224" customFormat="1" ht="18.75" customHeight="1">
      <c r="A63" s="475">
        <v>31</v>
      </c>
      <c r="B63" s="476">
        <v>1501</v>
      </c>
      <c r="C63" s="496" t="s">
        <v>225</v>
      </c>
      <c r="D63" s="478" t="s">
        <v>552</v>
      </c>
      <c r="E63" s="478">
        <v>85</v>
      </c>
      <c r="F63" s="479">
        <v>149.5</v>
      </c>
      <c r="G63" s="480">
        <f>F63*E63</f>
        <v>12707.5</v>
      </c>
      <c r="H63" s="481"/>
      <c r="I63" s="518">
        <v>85</v>
      </c>
      <c r="J63" s="479">
        <f>K63-I63</f>
        <v>0</v>
      </c>
      <c r="K63" s="478">
        <v>85</v>
      </c>
      <c r="L63" s="484">
        <v>0.5</v>
      </c>
      <c r="M63" s="480">
        <f>F63*K63*L63</f>
        <v>6353.75</v>
      </c>
    </row>
    <row r="64" spans="1:13" s="224" customFormat="1" ht="18.75" customHeight="1">
      <c r="A64" s="475">
        <v>32</v>
      </c>
      <c r="B64" s="476">
        <v>1501</v>
      </c>
      <c r="C64" s="496" t="s">
        <v>229</v>
      </c>
      <c r="D64" s="478" t="s">
        <v>552</v>
      </c>
      <c r="E64" s="478">
        <v>115</v>
      </c>
      <c r="F64" s="479">
        <v>230</v>
      </c>
      <c r="G64" s="480">
        <f>F64*E64</f>
        <v>26450</v>
      </c>
      <c r="H64" s="481"/>
      <c r="I64" s="518">
        <v>115</v>
      </c>
      <c r="J64" s="479">
        <f>K64-I64</f>
        <v>0</v>
      </c>
      <c r="K64" s="478">
        <v>115</v>
      </c>
      <c r="L64" s="484">
        <v>0.5</v>
      </c>
      <c r="M64" s="480">
        <f>F64*K64*L64</f>
        <v>13225</v>
      </c>
    </row>
    <row r="65" spans="1:13" s="224" customFormat="1" ht="18.75" customHeight="1">
      <c r="A65" s="475">
        <v>33</v>
      </c>
      <c r="B65" s="476">
        <v>1501</v>
      </c>
      <c r="C65" s="496" t="s">
        <v>230</v>
      </c>
      <c r="D65" s="478" t="s">
        <v>552</v>
      </c>
      <c r="E65" s="478">
        <v>600</v>
      </c>
      <c r="F65" s="479">
        <v>345</v>
      </c>
      <c r="G65" s="480">
        <f>F65*E65</f>
        <v>207000</v>
      </c>
      <c r="H65" s="481"/>
      <c r="I65" s="518">
        <v>600</v>
      </c>
      <c r="J65" s="479">
        <f>K65-I65</f>
        <v>0</v>
      </c>
      <c r="K65" s="478">
        <v>600</v>
      </c>
      <c r="L65" s="484">
        <v>0.5</v>
      </c>
      <c r="M65" s="480">
        <f>F65*K65*L65</f>
        <v>103500</v>
      </c>
    </row>
    <row r="66" spans="1:13" s="224" customFormat="1" ht="25.5">
      <c r="A66" s="475">
        <v>34</v>
      </c>
      <c r="B66" s="476">
        <v>1501</v>
      </c>
      <c r="C66" s="496" t="s">
        <v>449</v>
      </c>
      <c r="D66" s="478" t="s">
        <v>552</v>
      </c>
      <c r="E66" s="478">
        <v>10</v>
      </c>
      <c r="F66" s="479">
        <v>230</v>
      </c>
      <c r="G66" s="480">
        <f>F66*E66</f>
        <v>2300</v>
      </c>
      <c r="H66" s="481"/>
      <c r="I66" s="518">
        <v>10</v>
      </c>
      <c r="J66" s="479">
        <f>K66-I66</f>
        <v>0</v>
      </c>
      <c r="K66" s="478">
        <v>10</v>
      </c>
      <c r="L66" s="484">
        <v>0.5</v>
      </c>
      <c r="M66" s="480">
        <f>F66*K66*L66</f>
        <v>1150</v>
      </c>
    </row>
    <row r="67" spans="1:13" s="224" customFormat="1" ht="26.25" thickBot="1">
      <c r="A67" s="497">
        <v>35</v>
      </c>
      <c r="B67" s="498">
        <v>1051</v>
      </c>
      <c r="C67" s="499" t="s">
        <v>450</v>
      </c>
      <c r="D67" s="500" t="s">
        <v>552</v>
      </c>
      <c r="E67" s="500">
        <v>42</v>
      </c>
      <c r="F67" s="501">
        <v>230</v>
      </c>
      <c r="G67" s="502">
        <f>F67*E67</f>
        <v>9660</v>
      </c>
      <c r="H67" s="481"/>
      <c r="I67" s="547">
        <v>42</v>
      </c>
      <c r="J67" s="501">
        <f>K67-I67</f>
        <v>0</v>
      </c>
      <c r="K67" s="500">
        <v>42</v>
      </c>
      <c r="L67" s="484">
        <v>0.5</v>
      </c>
      <c r="M67" s="480">
        <f>F67*K67*L67</f>
        <v>4830</v>
      </c>
    </row>
    <row r="68" spans="1:13" s="14" customFormat="1" ht="24.95" customHeight="1" thickTop="1" thickBot="1">
      <c r="A68" s="74"/>
      <c r="B68" s="15"/>
      <c r="C68" s="16" t="s">
        <v>886</v>
      </c>
      <c r="D68" s="84"/>
      <c r="E68" s="84"/>
      <c r="F68" s="85"/>
      <c r="G68" s="86">
        <f>SUM(G63:G67)</f>
        <v>258117.5</v>
      </c>
      <c r="H68" s="87"/>
      <c r="I68" s="573"/>
      <c r="J68" s="84"/>
      <c r="K68" s="85"/>
      <c r="L68" s="84"/>
      <c r="M68" s="226">
        <f>SUM(M63:M67)</f>
        <v>129058.75</v>
      </c>
    </row>
    <row r="69" spans="1:13" s="224" customFormat="1" ht="21.95" customHeight="1" thickTop="1">
      <c r="A69" s="519"/>
      <c r="B69" s="520"/>
      <c r="C69" s="534" t="s">
        <v>887</v>
      </c>
      <c r="D69" s="452"/>
      <c r="E69" s="452"/>
      <c r="F69" s="522"/>
      <c r="G69" s="523"/>
      <c r="H69" s="481"/>
      <c r="I69" s="563"/>
      <c r="J69" s="452"/>
      <c r="K69" s="522"/>
      <c r="L69" s="452"/>
      <c r="M69" s="523"/>
    </row>
    <row r="70" spans="1:13" s="224" customFormat="1" ht="19.5" customHeight="1" thickBot="1">
      <c r="A70" s="497">
        <v>36</v>
      </c>
      <c r="B70" s="498">
        <v>14</v>
      </c>
      <c r="C70" s="499" t="s">
        <v>888</v>
      </c>
      <c r="D70" s="500" t="s">
        <v>140</v>
      </c>
      <c r="E70" s="500">
        <v>810</v>
      </c>
      <c r="F70" s="501">
        <v>700</v>
      </c>
      <c r="G70" s="502">
        <f>F70*E70</f>
        <v>567000</v>
      </c>
      <c r="H70" s="481"/>
      <c r="I70" s="547"/>
      <c r="J70" s="501">
        <f>K70-I70</f>
        <v>0</v>
      </c>
      <c r="K70" s="501"/>
      <c r="L70" s="500"/>
      <c r="M70" s="509">
        <f>F70*K70</f>
        <v>0</v>
      </c>
    </row>
    <row r="71" spans="1:13" s="14" customFormat="1" ht="24.95" customHeight="1" thickTop="1" thickBot="1">
      <c r="A71" s="74"/>
      <c r="B71" s="15"/>
      <c r="C71" s="16" t="s">
        <v>889</v>
      </c>
      <c r="D71" s="84"/>
      <c r="E71" s="84"/>
      <c r="F71" s="85"/>
      <c r="G71" s="86">
        <f>SUM(G70)</f>
        <v>567000</v>
      </c>
      <c r="H71" s="87"/>
      <c r="I71" s="573"/>
      <c r="J71" s="84"/>
      <c r="K71" s="85"/>
      <c r="L71" s="84"/>
      <c r="M71" s="227">
        <f>SUM(M70)</f>
        <v>0</v>
      </c>
    </row>
    <row r="72" spans="1:13" ht="21.95" customHeight="1" thickTop="1">
      <c r="A72" s="66"/>
      <c r="B72" s="67"/>
      <c r="C72" s="96" t="s">
        <v>890</v>
      </c>
      <c r="D72" s="88"/>
      <c r="E72" s="88"/>
      <c r="F72" s="89"/>
      <c r="G72" s="90"/>
      <c r="H72" s="76"/>
      <c r="I72" s="575"/>
      <c r="J72" s="88"/>
      <c r="K72" s="89"/>
      <c r="L72" s="88"/>
      <c r="M72" s="90"/>
    </row>
    <row r="73" spans="1:13" s="224" customFormat="1" ht="56.25" customHeight="1">
      <c r="A73" s="475">
        <v>37</v>
      </c>
      <c r="B73" s="476">
        <v>1206</v>
      </c>
      <c r="C73" s="496" t="s">
        <v>136</v>
      </c>
      <c r="D73" s="478" t="s">
        <v>140</v>
      </c>
      <c r="E73" s="478">
        <v>527</v>
      </c>
      <c r="F73" s="479">
        <v>138</v>
      </c>
      <c r="G73" s="480">
        <f>F73*E73</f>
        <v>72726</v>
      </c>
      <c r="H73" s="481"/>
      <c r="I73" s="518"/>
      <c r="J73" s="479">
        <f>K73-I73</f>
        <v>0</v>
      </c>
      <c r="K73" s="479"/>
      <c r="L73" s="478"/>
      <c r="M73" s="480">
        <f>F73*K73</f>
        <v>0</v>
      </c>
    </row>
    <row r="74" spans="1:13" s="224" customFormat="1" ht="51.75" thickBot="1">
      <c r="A74" s="497">
        <v>38</v>
      </c>
      <c r="B74" s="498">
        <v>1206</v>
      </c>
      <c r="C74" s="499" t="s">
        <v>137</v>
      </c>
      <c r="D74" s="500" t="s">
        <v>140</v>
      </c>
      <c r="E74" s="500">
        <v>155</v>
      </c>
      <c r="F74" s="501">
        <v>230</v>
      </c>
      <c r="G74" s="502">
        <f>F74*E74</f>
        <v>35650</v>
      </c>
      <c r="H74" s="481"/>
      <c r="I74" s="518"/>
      <c r="J74" s="479">
        <f>K74-I74</f>
        <v>0</v>
      </c>
      <c r="K74" s="479"/>
      <c r="L74" s="500"/>
      <c r="M74" s="480">
        <f>F74*K74</f>
        <v>0</v>
      </c>
    </row>
    <row r="75" spans="1:13" s="14" customFormat="1" ht="24.95" customHeight="1" thickTop="1" thickBot="1">
      <c r="A75" s="134"/>
      <c r="B75" s="115"/>
      <c r="C75" s="116" t="s">
        <v>64</v>
      </c>
      <c r="D75" s="144"/>
      <c r="E75" s="144"/>
      <c r="F75" s="149"/>
      <c r="G75" s="147">
        <f>SUM(G73:G74)</f>
        <v>108376</v>
      </c>
      <c r="H75" s="87"/>
      <c r="I75" s="485"/>
      <c r="J75" s="144"/>
      <c r="K75" s="149"/>
      <c r="L75" s="144"/>
      <c r="M75" s="227">
        <f>SUM(M73:M74)</f>
        <v>0</v>
      </c>
    </row>
    <row r="76" spans="1:13" s="224" customFormat="1" ht="21.95" customHeight="1" thickTop="1">
      <c r="A76" s="519"/>
      <c r="B76" s="520"/>
      <c r="C76" s="534" t="s">
        <v>65</v>
      </c>
      <c r="D76" s="452"/>
      <c r="E76" s="452"/>
      <c r="F76" s="522"/>
      <c r="G76" s="523"/>
      <c r="H76" s="481"/>
      <c r="I76" s="563"/>
      <c r="J76" s="452"/>
      <c r="K76" s="522"/>
      <c r="L76" s="452"/>
      <c r="M76" s="523"/>
    </row>
    <row r="77" spans="1:13" s="224" customFormat="1" ht="51">
      <c r="A77" s="475">
        <v>39</v>
      </c>
      <c r="B77" s="476">
        <v>1301</v>
      </c>
      <c r="C77" s="496" t="s">
        <v>610</v>
      </c>
      <c r="D77" s="478" t="s">
        <v>67</v>
      </c>
      <c r="E77" s="478">
        <v>21</v>
      </c>
      <c r="F77" s="479">
        <v>4025</v>
      </c>
      <c r="G77" s="480">
        <f>F77*E77</f>
        <v>84525</v>
      </c>
      <c r="H77" s="481"/>
      <c r="I77" s="518">
        <v>10</v>
      </c>
      <c r="J77" s="479">
        <f>K77-I77</f>
        <v>5</v>
      </c>
      <c r="K77" s="479">
        <v>15</v>
      </c>
      <c r="L77" s="484">
        <v>7.0000000000000007E-2</v>
      </c>
      <c r="M77" s="480">
        <f>F77*K77*L77</f>
        <v>4226.25</v>
      </c>
    </row>
    <row r="78" spans="1:13" s="224" customFormat="1" ht="51">
      <c r="A78" s="475">
        <v>40</v>
      </c>
      <c r="B78" s="476">
        <v>1301</v>
      </c>
      <c r="C78" s="496" t="s">
        <v>611</v>
      </c>
      <c r="D78" s="478" t="s">
        <v>67</v>
      </c>
      <c r="E78" s="478">
        <v>13</v>
      </c>
      <c r="F78" s="479">
        <v>805</v>
      </c>
      <c r="G78" s="480">
        <f>F78*E78</f>
        <v>10465</v>
      </c>
      <c r="H78" s="481"/>
      <c r="I78" s="518"/>
      <c r="J78" s="479">
        <f>K78-I78</f>
        <v>0</v>
      </c>
      <c r="K78" s="479"/>
      <c r="L78" s="478"/>
      <c r="M78" s="480">
        <f>F78*K78</f>
        <v>0</v>
      </c>
    </row>
    <row r="79" spans="1:13" s="224" customFormat="1" ht="51.75" thickBot="1">
      <c r="A79" s="497">
        <v>41</v>
      </c>
      <c r="B79" s="498">
        <v>1301</v>
      </c>
      <c r="C79" s="499" t="s">
        <v>432</v>
      </c>
      <c r="D79" s="500" t="s">
        <v>67</v>
      </c>
      <c r="E79" s="500">
        <v>210</v>
      </c>
      <c r="F79" s="501">
        <v>230</v>
      </c>
      <c r="G79" s="502">
        <f>F79*E79</f>
        <v>48300</v>
      </c>
      <c r="H79" s="481"/>
      <c r="I79" s="547">
        <v>61</v>
      </c>
      <c r="J79" s="501">
        <f>K79-I79</f>
        <v>42</v>
      </c>
      <c r="K79" s="501">
        <v>103</v>
      </c>
      <c r="L79" s="510">
        <v>1</v>
      </c>
      <c r="M79" s="502">
        <f>F79*K79*L79</f>
        <v>23690</v>
      </c>
    </row>
    <row r="80" spans="1:13" s="14" customFormat="1" ht="24.95" customHeight="1" thickTop="1" thickBot="1">
      <c r="A80" s="74"/>
      <c r="B80" s="15"/>
      <c r="C80" s="16" t="s">
        <v>876</v>
      </c>
      <c r="D80" s="84"/>
      <c r="E80" s="84"/>
      <c r="F80" s="85"/>
      <c r="G80" s="86">
        <f>SUM(G77:G79)</f>
        <v>143290</v>
      </c>
      <c r="H80" s="87"/>
      <c r="I80" s="573"/>
      <c r="J80" s="84"/>
      <c r="K80" s="85"/>
      <c r="L80" s="84"/>
      <c r="M80" s="227">
        <f>SUM(M77:M79)</f>
        <v>27916.25</v>
      </c>
    </row>
    <row r="81" spans="1:13" ht="21.95" customHeight="1" thickTop="1">
      <c r="A81" s="66"/>
      <c r="B81" s="67"/>
      <c r="C81" s="96" t="s">
        <v>877</v>
      </c>
      <c r="D81" s="88"/>
      <c r="E81" s="88"/>
      <c r="F81" s="89"/>
      <c r="G81" s="90"/>
      <c r="H81" s="76"/>
      <c r="I81" s="575"/>
      <c r="J81" s="88"/>
      <c r="K81" s="89"/>
      <c r="L81" s="88"/>
      <c r="M81" s="90"/>
    </row>
    <row r="82" spans="1:13" s="224" customFormat="1" ht="63.75">
      <c r="A82" s="475">
        <v>42</v>
      </c>
      <c r="B82" s="476">
        <v>1305</v>
      </c>
      <c r="C82" s="477" t="s">
        <v>632</v>
      </c>
      <c r="D82" s="478" t="s">
        <v>140</v>
      </c>
      <c r="E82" s="478">
        <v>170</v>
      </c>
      <c r="F82" s="479">
        <v>230</v>
      </c>
      <c r="G82" s="480">
        <f t="shared" ref="G82:G88" si="5">F82*E82</f>
        <v>39100</v>
      </c>
      <c r="H82" s="481"/>
      <c r="I82" s="518"/>
      <c r="J82" s="479">
        <f t="shared" ref="J82:J88" si="6">K82-I82</f>
        <v>0</v>
      </c>
      <c r="K82" s="479"/>
      <c r="L82" s="478"/>
      <c r="M82" s="480">
        <f t="shared" ref="M82:M88" si="7">F82*K82</f>
        <v>0</v>
      </c>
    </row>
    <row r="83" spans="1:13" s="224" customFormat="1" ht="51">
      <c r="A83" s="475">
        <v>43</v>
      </c>
      <c r="B83" s="476">
        <v>1606</v>
      </c>
      <c r="C83" s="496" t="s">
        <v>633</v>
      </c>
      <c r="D83" s="478" t="s">
        <v>552</v>
      </c>
      <c r="E83" s="478">
        <v>470</v>
      </c>
      <c r="F83" s="479">
        <v>28.75</v>
      </c>
      <c r="G83" s="480">
        <f t="shared" si="5"/>
        <v>13512.5</v>
      </c>
      <c r="H83" s="481"/>
      <c r="I83" s="518"/>
      <c r="J83" s="479">
        <f t="shared" si="6"/>
        <v>0</v>
      </c>
      <c r="K83" s="479"/>
      <c r="L83" s="478"/>
      <c r="M83" s="480">
        <f t="shared" si="7"/>
        <v>0</v>
      </c>
    </row>
    <row r="84" spans="1:13" s="224" customFormat="1" ht="38.25">
      <c r="A84" s="475">
        <v>44</v>
      </c>
      <c r="B84" s="476">
        <v>1201</v>
      </c>
      <c r="C84" s="496" t="s">
        <v>842</v>
      </c>
      <c r="D84" s="478" t="s">
        <v>67</v>
      </c>
      <c r="E84" s="478">
        <v>210</v>
      </c>
      <c r="F84" s="479">
        <v>28.75</v>
      </c>
      <c r="G84" s="480">
        <f t="shared" si="5"/>
        <v>6037.5</v>
      </c>
      <c r="H84" s="481"/>
      <c r="I84" s="518"/>
      <c r="J84" s="479">
        <f t="shared" si="6"/>
        <v>0</v>
      </c>
      <c r="K84" s="479"/>
      <c r="L84" s="478"/>
      <c r="M84" s="480">
        <f t="shared" si="7"/>
        <v>0</v>
      </c>
    </row>
    <row r="85" spans="1:13" s="224" customFormat="1" ht="38.25">
      <c r="A85" s="475">
        <v>45</v>
      </c>
      <c r="B85" s="476">
        <v>1201</v>
      </c>
      <c r="C85" s="477" t="s">
        <v>34</v>
      </c>
      <c r="D85" s="478" t="s">
        <v>552</v>
      </c>
      <c r="E85" s="478">
        <v>2250</v>
      </c>
      <c r="F85" s="479">
        <v>20.7</v>
      </c>
      <c r="G85" s="480">
        <f t="shared" si="5"/>
        <v>46575</v>
      </c>
      <c r="H85" s="481"/>
      <c r="I85" s="518">
        <v>391.69</v>
      </c>
      <c r="J85" s="479">
        <f t="shared" si="6"/>
        <v>0</v>
      </c>
      <c r="K85" s="479">
        <v>391.69</v>
      </c>
      <c r="L85" s="478"/>
      <c r="M85" s="480">
        <f t="shared" si="7"/>
        <v>8107.9829999999993</v>
      </c>
    </row>
    <row r="86" spans="1:13" s="224" customFormat="1" ht="38.25">
      <c r="A86" s="475">
        <v>46</v>
      </c>
      <c r="B86" s="476">
        <v>1201</v>
      </c>
      <c r="C86" s="496" t="s">
        <v>35</v>
      </c>
      <c r="D86" s="478" t="s">
        <v>140</v>
      </c>
      <c r="E86" s="478">
        <v>300</v>
      </c>
      <c r="F86" s="479">
        <v>138</v>
      </c>
      <c r="G86" s="480">
        <f t="shared" si="5"/>
        <v>41400</v>
      </c>
      <c r="H86" s="481"/>
      <c r="I86" s="518"/>
      <c r="J86" s="479">
        <f t="shared" si="6"/>
        <v>0</v>
      </c>
      <c r="K86" s="479"/>
      <c r="L86" s="478"/>
      <c r="M86" s="480">
        <f t="shared" si="7"/>
        <v>0</v>
      </c>
    </row>
    <row r="87" spans="1:13" s="224" customFormat="1" ht="51">
      <c r="A87" s="475">
        <v>47</v>
      </c>
      <c r="B87" s="476">
        <v>1702</v>
      </c>
      <c r="C87" s="496" t="s">
        <v>634</v>
      </c>
      <c r="D87" s="478" t="s">
        <v>67</v>
      </c>
      <c r="E87" s="478">
        <v>2</v>
      </c>
      <c r="F87" s="479">
        <v>11500</v>
      </c>
      <c r="G87" s="480">
        <f t="shared" si="5"/>
        <v>23000</v>
      </c>
      <c r="H87" s="481"/>
      <c r="I87" s="518"/>
      <c r="J87" s="479">
        <f t="shared" si="6"/>
        <v>0</v>
      </c>
      <c r="K87" s="479"/>
      <c r="L87" s="478"/>
      <c r="M87" s="480">
        <f t="shared" si="7"/>
        <v>0</v>
      </c>
    </row>
    <row r="88" spans="1:13" s="224" customFormat="1" ht="51.75" thickBot="1">
      <c r="A88" s="475">
        <v>48</v>
      </c>
      <c r="B88" s="476">
        <v>903</v>
      </c>
      <c r="C88" s="496" t="s">
        <v>858</v>
      </c>
      <c r="D88" s="478" t="s">
        <v>552</v>
      </c>
      <c r="E88" s="478">
        <v>100</v>
      </c>
      <c r="F88" s="479">
        <v>17.25</v>
      </c>
      <c r="G88" s="480">
        <f t="shared" si="5"/>
        <v>1725</v>
      </c>
      <c r="H88" s="481"/>
      <c r="I88" s="547"/>
      <c r="J88" s="501">
        <f t="shared" si="6"/>
        <v>0</v>
      </c>
      <c r="K88" s="501"/>
      <c r="L88" s="478"/>
      <c r="M88" s="509">
        <f t="shared" si="7"/>
        <v>0</v>
      </c>
    </row>
    <row r="89" spans="1:13" s="14" customFormat="1" ht="24.95" customHeight="1" thickTop="1" thickBot="1">
      <c r="A89" s="101"/>
      <c r="B89" s="102"/>
      <c r="C89" s="103" t="s">
        <v>859</v>
      </c>
      <c r="D89" s="169"/>
      <c r="E89" s="169"/>
      <c r="F89" s="170"/>
      <c r="G89" s="171">
        <f>SUM(G82:G88)</f>
        <v>171350</v>
      </c>
      <c r="H89" s="237"/>
      <c r="I89" s="574"/>
      <c r="J89" s="165"/>
      <c r="K89" s="166"/>
      <c r="L89" s="169"/>
      <c r="M89" s="227">
        <f>SUM(M82:M88)</f>
        <v>8107.9829999999993</v>
      </c>
    </row>
    <row r="90" spans="1:13" ht="13.5" customHeight="1" thickTop="1" thickBot="1">
      <c r="A90" s="15"/>
      <c r="B90" s="15"/>
      <c r="C90" s="16"/>
      <c r="D90" s="84"/>
      <c r="E90" s="84"/>
      <c r="F90" s="172"/>
      <c r="G90" s="173"/>
      <c r="H90" s="76"/>
      <c r="I90" s="576"/>
      <c r="J90" s="84"/>
      <c r="K90" s="172"/>
      <c r="L90" s="84"/>
      <c r="M90" s="173"/>
    </row>
    <row r="91" spans="1:13" ht="27" customHeight="1" thickTop="1" thickBot="1">
      <c r="A91" s="104"/>
      <c r="B91" s="105"/>
      <c r="C91" s="106" t="s">
        <v>175</v>
      </c>
      <c r="D91" s="174"/>
      <c r="E91" s="174"/>
      <c r="F91" s="175"/>
      <c r="G91" s="176">
        <f>G89+G80+G75+G71+G68+G61+G49+G41+G38+G32+G28+G20+G14</f>
        <v>3167523.75</v>
      </c>
      <c r="H91" s="76"/>
      <c r="I91" s="577"/>
      <c r="J91" s="174"/>
      <c r="K91" s="175"/>
      <c r="L91" s="174"/>
      <c r="M91" s="358">
        <f>M89+M80+M75+M71+M68+M61+M49+M41+M38+M32+M28+M20+M14</f>
        <v>1019741.4320000001</v>
      </c>
    </row>
    <row r="92" spans="1:13" ht="15.75" customHeight="1" thickTop="1">
      <c r="A92" s="9"/>
      <c r="B92" s="9"/>
      <c r="C92" s="10"/>
      <c r="D92" s="177"/>
      <c r="E92" s="177"/>
      <c r="F92" s="178"/>
      <c r="G92" s="178"/>
      <c r="H92" s="76"/>
      <c r="I92" s="567"/>
      <c r="J92" s="177"/>
      <c r="K92" s="178"/>
      <c r="L92" s="177"/>
      <c r="M92" s="178"/>
    </row>
    <row r="93" spans="1:13" ht="25.5" customHeight="1">
      <c r="A93" s="8" t="s">
        <v>866</v>
      </c>
      <c r="B93" s="8"/>
      <c r="C93" s="8"/>
      <c r="D93" s="179"/>
      <c r="E93" s="179"/>
      <c r="F93" s="180"/>
      <c r="G93" s="180"/>
      <c r="H93" s="181"/>
      <c r="I93" s="578"/>
      <c r="J93" s="179"/>
      <c r="K93" s="180"/>
      <c r="L93" s="179"/>
      <c r="M93" s="180"/>
    </row>
    <row r="94" spans="1:13" ht="10.5" customHeight="1" thickBot="1">
      <c r="A94" s="2"/>
      <c r="B94" s="2"/>
      <c r="C94" s="2"/>
      <c r="D94" s="182"/>
      <c r="E94" s="183"/>
      <c r="F94" s="184"/>
      <c r="G94" s="184"/>
      <c r="H94" s="76"/>
      <c r="I94" s="579"/>
      <c r="J94" s="183"/>
      <c r="K94" s="184"/>
      <c r="L94" s="182"/>
      <c r="M94" s="184"/>
    </row>
    <row r="95" spans="1:13" ht="25.5" customHeight="1" thickTop="1">
      <c r="A95" s="107" t="s">
        <v>247</v>
      </c>
      <c r="B95" s="108"/>
      <c r="C95" s="108" t="s">
        <v>248</v>
      </c>
      <c r="D95" s="108" t="s">
        <v>245</v>
      </c>
      <c r="E95" s="108" t="s">
        <v>246</v>
      </c>
      <c r="F95" s="109" t="s">
        <v>249</v>
      </c>
      <c r="G95" s="110" t="s">
        <v>244</v>
      </c>
      <c r="H95" s="76"/>
      <c r="I95" s="580"/>
      <c r="J95" s="108"/>
      <c r="K95" s="109"/>
      <c r="L95" s="108"/>
      <c r="M95" s="110"/>
    </row>
    <row r="96" spans="1:13" s="224" customFormat="1" ht="21.95" customHeight="1">
      <c r="A96" s="475"/>
      <c r="B96" s="476"/>
      <c r="C96" s="508" t="s">
        <v>860</v>
      </c>
      <c r="D96" s="478"/>
      <c r="E96" s="478"/>
      <c r="F96" s="479"/>
      <c r="G96" s="480"/>
      <c r="H96" s="481"/>
      <c r="I96" s="518"/>
      <c r="J96" s="478"/>
      <c r="K96" s="479"/>
      <c r="L96" s="478"/>
      <c r="M96" s="480"/>
    </row>
    <row r="97" spans="1:13" s="224" customFormat="1" ht="51.75" thickBot="1">
      <c r="A97" s="497">
        <v>1</v>
      </c>
      <c r="B97" s="498">
        <v>603</v>
      </c>
      <c r="C97" s="499" t="s">
        <v>635</v>
      </c>
      <c r="D97" s="500" t="s">
        <v>140</v>
      </c>
      <c r="E97" s="500">
        <v>465</v>
      </c>
      <c r="F97" s="501">
        <v>29.9</v>
      </c>
      <c r="G97" s="502">
        <f>F97*E97</f>
        <v>13903.5</v>
      </c>
      <c r="H97" s="481"/>
      <c r="I97" s="547">
        <v>434.52</v>
      </c>
      <c r="J97" s="501">
        <f>K97-I97</f>
        <v>0</v>
      </c>
      <c r="K97" s="501">
        <v>434.52</v>
      </c>
      <c r="L97" s="500"/>
      <c r="M97" s="509">
        <f>F97*K97</f>
        <v>12992.147999999999</v>
      </c>
    </row>
    <row r="98" spans="1:13" ht="24.95" customHeight="1" thickTop="1" thickBot="1">
      <c r="A98" s="74"/>
      <c r="B98" s="15"/>
      <c r="C98" s="16" t="s">
        <v>221</v>
      </c>
      <c r="D98" s="84"/>
      <c r="E98" s="84"/>
      <c r="F98" s="85"/>
      <c r="G98" s="86">
        <f>SUM(G97)</f>
        <v>13903.5</v>
      </c>
      <c r="H98" s="76"/>
      <c r="I98" s="573"/>
      <c r="J98" s="84"/>
      <c r="K98" s="85"/>
      <c r="L98" s="84"/>
      <c r="M98" s="227">
        <f>SUM(M97)</f>
        <v>12992.147999999999</v>
      </c>
    </row>
    <row r="99" spans="1:13" ht="21.95" customHeight="1" thickTop="1">
      <c r="A99" s="66"/>
      <c r="B99" s="67"/>
      <c r="C99" s="96" t="s">
        <v>604</v>
      </c>
      <c r="D99" s="88"/>
      <c r="E99" s="88"/>
      <c r="F99" s="89"/>
      <c r="G99" s="90"/>
      <c r="H99" s="76"/>
      <c r="I99" s="575"/>
      <c r="J99" s="88"/>
      <c r="K99" s="89"/>
      <c r="L99" s="88"/>
      <c r="M99" s="90"/>
    </row>
    <row r="100" spans="1:13" s="224" customFormat="1" ht="51">
      <c r="A100" s="475">
        <v>2</v>
      </c>
      <c r="B100" s="476">
        <v>902</v>
      </c>
      <c r="C100" s="496" t="s">
        <v>648</v>
      </c>
      <c r="D100" s="478" t="s">
        <v>140</v>
      </c>
      <c r="E100" s="478">
        <v>3500</v>
      </c>
      <c r="F100" s="479">
        <v>69</v>
      </c>
      <c r="G100" s="480">
        <f>F100*E100</f>
        <v>241500</v>
      </c>
      <c r="H100" s="481"/>
      <c r="I100" s="518"/>
      <c r="J100" s="479">
        <f>K100-I100</f>
        <v>0</v>
      </c>
      <c r="K100" s="479"/>
      <c r="L100" s="478"/>
      <c r="M100" s="480">
        <f>F100*K100</f>
        <v>0</v>
      </c>
    </row>
    <row r="101" spans="1:13" s="224" customFormat="1" ht="51">
      <c r="A101" s="475">
        <v>3</v>
      </c>
      <c r="B101" s="476">
        <v>902</v>
      </c>
      <c r="C101" s="496" t="s">
        <v>649</v>
      </c>
      <c r="D101" s="478" t="s">
        <v>140</v>
      </c>
      <c r="E101" s="478">
        <v>1235</v>
      </c>
      <c r="F101" s="479">
        <v>69</v>
      </c>
      <c r="G101" s="480">
        <f>F101*E101</f>
        <v>85215</v>
      </c>
      <c r="H101" s="481"/>
      <c r="I101" s="518"/>
      <c r="J101" s="479">
        <f>K101-I101</f>
        <v>0</v>
      </c>
      <c r="K101" s="479"/>
      <c r="L101" s="478"/>
      <c r="M101" s="480">
        <f>F101*K101</f>
        <v>0</v>
      </c>
    </row>
    <row r="102" spans="1:13" s="224" customFormat="1" ht="51">
      <c r="A102" s="475">
        <v>4</v>
      </c>
      <c r="B102" s="476">
        <v>902</v>
      </c>
      <c r="C102" s="496" t="s">
        <v>650</v>
      </c>
      <c r="D102" s="478" t="s">
        <v>140</v>
      </c>
      <c r="E102" s="478">
        <v>1195</v>
      </c>
      <c r="F102" s="479">
        <v>69</v>
      </c>
      <c r="G102" s="480">
        <f>F102*E102</f>
        <v>82455</v>
      </c>
      <c r="H102" s="481"/>
      <c r="I102" s="518"/>
      <c r="J102" s="479">
        <f>K102-I102</f>
        <v>0</v>
      </c>
      <c r="K102" s="479"/>
      <c r="L102" s="478"/>
      <c r="M102" s="480">
        <f>F102*K102</f>
        <v>0</v>
      </c>
    </row>
    <row r="103" spans="1:13" s="224" customFormat="1" ht="51.75" thickBot="1">
      <c r="A103" s="497">
        <v>5</v>
      </c>
      <c r="B103" s="498">
        <v>902</v>
      </c>
      <c r="C103" s="499" t="s">
        <v>645</v>
      </c>
      <c r="D103" s="500" t="s">
        <v>552</v>
      </c>
      <c r="E103" s="500">
        <v>1650</v>
      </c>
      <c r="F103" s="501">
        <v>11.5</v>
      </c>
      <c r="G103" s="502">
        <f>F103*E103</f>
        <v>18975</v>
      </c>
      <c r="H103" s="481"/>
      <c r="I103" s="547"/>
      <c r="J103" s="501">
        <f>K103-I103</f>
        <v>0</v>
      </c>
      <c r="K103" s="501"/>
      <c r="L103" s="500"/>
      <c r="M103" s="509">
        <f>F103*K103</f>
        <v>0</v>
      </c>
    </row>
    <row r="104" spans="1:13" ht="24.95" customHeight="1" thickTop="1" thickBot="1">
      <c r="A104" s="74"/>
      <c r="B104" s="15"/>
      <c r="C104" s="16" t="s">
        <v>646</v>
      </c>
      <c r="D104" s="84"/>
      <c r="E104" s="84"/>
      <c r="F104" s="85"/>
      <c r="G104" s="86">
        <f>SUM(G100:G103)</f>
        <v>428145</v>
      </c>
      <c r="H104" s="76"/>
      <c r="I104" s="573"/>
      <c r="J104" s="84"/>
      <c r="K104" s="85"/>
      <c r="L104" s="84"/>
      <c r="M104" s="227">
        <f>SUM(M100:M103)</f>
        <v>0</v>
      </c>
    </row>
    <row r="105" spans="1:13" ht="21.95" customHeight="1" thickTop="1">
      <c r="A105" s="66"/>
      <c r="B105" s="67"/>
      <c r="C105" s="96" t="s">
        <v>647</v>
      </c>
      <c r="D105" s="88"/>
      <c r="E105" s="88"/>
      <c r="F105" s="89"/>
      <c r="G105" s="90"/>
      <c r="H105" s="76"/>
      <c r="I105" s="575"/>
      <c r="J105" s="88"/>
      <c r="K105" s="89"/>
      <c r="L105" s="88"/>
      <c r="M105" s="90"/>
    </row>
    <row r="106" spans="1:13" s="224" customFormat="1" ht="51">
      <c r="A106" s="475">
        <v>6</v>
      </c>
      <c r="B106" s="476">
        <v>901</v>
      </c>
      <c r="C106" s="496" t="s">
        <v>474</v>
      </c>
      <c r="D106" s="478" t="s">
        <v>140</v>
      </c>
      <c r="E106" s="478">
        <v>2545</v>
      </c>
      <c r="F106" s="479">
        <v>264.5</v>
      </c>
      <c r="G106" s="480">
        <f>F106*E106</f>
        <v>673152.5</v>
      </c>
      <c r="H106" s="481"/>
      <c r="I106" s="518"/>
      <c r="J106" s="479">
        <f>K106-I106</f>
        <v>0</v>
      </c>
      <c r="K106" s="479"/>
      <c r="L106" s="478"/>
      <c r="M106" s="480">
        <f>F106*K106</f>
        <v>0</v>
      </c>
    </row>
    <row r="107" spans="1:13" s="224" customFormat="1" ht="51">
      <c r="A107" s="475">
        <v>7</v>
      </c>
      <c r="B107" s="476">
        <v>901</v>
      </c>
      <c r="C107" s="496" t="s">
        <v>475</v>
      </c>
      <c r="D107" s="478" t="s">
        <v>552</v>
      </c>
      <c r="E107" s="478">
        <v>25</v>
      </c>
      <c r="F107" s="479">
        <v>184</v>
      </c>
      <c r="G107" s="480">
        <f>F107*E107</f>
        <v>4600</v>
      </c>
      <c r="H107" s="481"/>
      <c r="I107" s="518"/>
      <c r="J107" s="479">
        <f>K107-I107</f>
        <v>0</v>
      </c>
      <c r="K107" s="479"/>
      <c r="L107" s="478"/>
      <c r="M107" s="480">
        <f>F107*K107</f>
        <v>0</v>
      </c>
    </row>
    <row r="108" spans="1:13" s="224" customFormat="1" ht="51">
      <c r="A108" s="475">
        <v>8</v>
      </c>
      <c r="B108" s="476">
        <v>901</v>
      </c>
      <c r="C108" s="496" t="s">
        <v>476</v>
      </c>
      <c r="D108" s="478" t="s">
        <v>140</v>
      </c>
      <c r="E108" s="478">
        <v>4</v>
      </c>
      <c r="F108" s="479">
        <v>264.5</v>
      </c>
      <c r="G108" s="480">
        <f>F108*E108</f>
        <v>1058</v>
      </c>
      <c r="H108" s="481"/>
      <c r="I108" s="518"/>
      <c r="J108" s="479">
        <f>K108-I108</f>
        <v>0</v>
      </c>
      <c r="K108" s="479"/>
      <c r="L108" s="478"/>
      <c r="M108" s="480">
        <f>F108*K108</f>
        <v>0</v>
      </c>
    </row>
    <row r="109" spans="1:13" s="224" customFormat="1" ht="51.75" thickBot="1">
      <c r="A109" s="497">
        <v>9</v>
      </c>
      <c r="B109" s="498">
        <v>901</v>
      </c>
      <c r="C109" s="499" t="s">
        <v>430</v>
      </c>
      <c r="D109" s="500" t="s">
        <v>552</v>
      </c>
      <c r="E109" s="500">
        <v>215</v>
      </c>
      <c r="F109" s="501">
        <v>40.25</v>
      </c>
      <c r="G109" s="502">
        <f>F109*E109</f>
        <v>8653.75</v>
      </c>
      <c r="H109" s="481"/>
      <c r="I109" s="547"/>
      <c r="J109" s="501">
        <f>K109-I109</f>
        <v>0</v>
      </c>
      <c r="K109" s="501"/>
      <c r="L109" s="500"/>
      <c r="M109" s="509">
        <f>F109*K109</f>
        <v>0</v>
      </c>
    </row>
    <row r="110" spans="1:13" ht="24.95" customHeight="1" thickTop="1" thickBot="1">
      <c r="A110" s="74"/>
      <c r="B110" s="15"/>
      <c r="C110" s="16" t="s">
        <v>241</v>
      </c>
      <c r="D110" s="84"/>
      <c r="E110" s="84"/>
      <c r="F110" s="85"/>
      <c r="G110" s="86">
        <f>SUM(G106:G109)</f>
        <v>687464.25</v>
      </c>
      <c r="H110" s="76"/>
      <c r="I110" s="573"/>
      <c r="J110" s="84"/>
      <c r="K110" s="85"/>
      <c r="L110" s="84"/>
      <c r="M110" s="227">
        <f>SUM(M106:M109)</f>
        <v>0</v>
      </c>
    </row>
    <row r="111" spans="1:13" ht="21.95" customHeight="1" thickTop="1">
      <c r="A111" s="66"/>
      <c r="B111" s="67"/>
      <c r="C111" s="96" t="s">
        <v>242</v>
      </c>
      <c r="D111" s="88"/>
      <c r="E111" s="88"/>
      <c r="F111" s="89"/>
      <c r="G111" s="90"/>
      <c r="H111" s="76"/>
      <c r="I111" s="575"/>
      <c r="J111" s="88"/>
      <c r="K111" s="89"/>
      <c r="L111" s="88"/>
      <c r="M111" s="90"/>
    </row>
    <row r="112" spans="1:13" s="224" customFormat="1" ht="76.5">
      <c r="A112" s="667" t="s">
        <v>243</v>
      </c>
      <c r="B112" s="668">
        <v>906</v>
      </c>
      <c r="C112" s="496" t="s">
        <v>600</v>
      </c>
      <c r="D112" s="478" t="s">
        <v>140</v>
      </c>
      <c r="E112" s="478" t="s">
        <v>141</v>
      </c>
      <c r="F112" s="479">
        <v>460</v>
      </c>
      <c r="G112" s="480"/>
      <c r="H112" s="481"/>
      <c r="I112" s="518"/>
      <c r="J112" s="479">
        <f>K112-I112</f>
        <v>0</v>
      </c>
      <c r="K112" s="479"/>
      <c r="L112" s="478"/>
      <c r="M112" s="480">
        <f>F112*K112</f>
        <v>0</v>
      </c>
    </row>
    <row r="113" spans="1:13" s="224" customFormat="1" ht="51">
      <c r="A113" s="675">
        <v>10</v>
      </c>
      <c r="B113" s="676">
        <v>905</v>
      </c>
      <c r="C113" s="677" t="s">
        <v>651</v>
      </c>
      <c r="D113" s="678" t="s">
        <v>140</v>
      </c>
      <c r="E113" s="678">
        <v>1600</v>
      </c>
      <c r="F113" s="503">
        <v>132.25</v>
      </c>
      <c r="G113" s="509">
        <f>F113*E113</f>
        <v>211600</v>
      </c>
      <c r="H113" s="481"/>
      <c r="I113" s="588"/>
      <c r="J113" s="503">
        <f>K113-I113</f>
        <v>0</v>
      </c>
      <c r="K113" s="503"/>
      <c r="L113" s="678"/>
      <c r="M113" s="509">
        <f>F113*K113</f>
        <v>0</v>
      </c>
    </row>
    <row r="114" spans="1:13" s="224" customFormat="1" ht="51">
      <c r="A114" s="475">
        <v>11</v>
      </c>
      <c r="B114" s="476">
        <v>1301</v>
      </c>
      <c r="C114" s="496" t="s">
        <v>652</v>
      </c>
      <c r="D114" s="478" t="s">
        <v>67</v>
      </c>
      <c r="E114" s="478">
        <v>68</v>
      </c>
      <c r="F114" s="479">
        <v>920</v>
      </c>
      <c r="G114" s="480">
        <f>F114*E114</f>
        <v>62560</v>
      </c>
      <c r="H114" s="679"/>
      <c r="I114" s="518"/>
      <c r="J114" s="479">
        <f>K114-I114</f>
        <v>0</v>
      </c>
      <c r="K114" s="479"/>
      <c r="L114" s="478"/>
      <c r="M114" s="480">
        <f>F114*K114</f>
        <v>0</v>
      </c>
    </row>
    <row r="115" spans="1:13" s="224" customFormat="1" ht="51">
      <c r="A115" s="475">
        <v>12</v>
      </c>
      <c r="B115" s="476">
        <v>1301</v>
      </c>
      <c r="C115" s="496" t="s">
        <v>653</v>
      </c>
      <c r="D115" s="478" t="s">
        <v>67</v>
      </c>
      <c r="E115" s="478">
        <v>90</v>
      </c>
      <c r="F115" s="479">
        <v>920</v>
      </c>
      <c r="G115" s="480">
        <f>F115*E115</f>
        <v>82800</v>
      </c>
      <c r="H115" s="481"/>
      <c r="I115" s="518"/>
      <c r="J115" s="479">
        <f>K115-I115</f>
        <v>0</v>
      </c>
      <c r="K115" s="479"/>
      <c r="L115" s="478"/>
      <c r="M115" s="480">
        <f>F115*K115</f>
        <v>0</v>
      </c>
    </row>
    <row r="116" spans="1:13" s="224" customFormat="1" ht="39" thickBot="1">
      <c r="A116" s="497">
        <v>13</v>
      </c>
      <c r="B116" s="498">
        <v>1301</v>
      </c>
      <c r="C116" s="499" t="s">
        <v>147</v>
      </c>
      <c r="D116" s="500" t="s">
        <v>67</v>
      </c>
      <c r="E116" s="500">
        <v>44</v>
      </c>
      <c r="F116" s="501">
        <v>920</v>
      </c>
      <c r="G116" s="502">
        <f>F116*E116</f>
        <v>40480</v>
      </c>
      <c r="H116" s="481"/>
      <c r="I116" s="547"/>
      <c r="J116" s="501">
        <f>K116-I116</f>
        <v>0</v>
      </c>
      <c r="K116" s="501"/>
      <c r="L116" s="500"/>
      <c r="M116" s="509">
        <f>F116*K116</f>
        <v>0</v>
      </c>
    </row>
    <row r="117" spans="1:13" ht="24.95" customHeight="1" thickTop="1" thickBot="1">
      <c r="A117" s="74"/>
      <c r="B117" s="15"/>
      <c r="C117" s="16" t="s">
        <v>876</v>
      </c>
      <c r="D117" s="84"/>
      <c r="E117" s="84"/>
      <c r="F117" s="85"/>
      <c r="G117" s="86">
        <f>SUM(G112:G116)</f>
        <v>397440</v>
      </c>
      <c r="H117" s="76"/>
      <c r="I117" s="573"/>
      <c r="J117" s="84"/>
      <c r="K117" s="85"/>
      <c r="L117" s="84"/>
      <c r="M117" s="227">
        <f>SUM(M112:M116)</f>
        <v>0</v>
      </c>
    </row>
    <row r="118" spans="1:13" ht="21.95" customHeight="1" thickTop="1">
      <c r="A118" s="66"/>
      <c r="B118" s="67"/>
      <c r="C118" s="96" t="s">
        <v>148</v>
      </c>
      <c r="D118" s="88"/>
      <c r="E118" s="88"/>
      <c r="F118" s="89"/>
      <c r="G118" s="90"/>
      <c r="H118" s="76"/>
      <c r="I118" s="575"/>
      <c r="J118" s="88"/>
      <c r="K118" s="89"/>
      <c r="L118" s="88"/>
      <c r="M118" s="90"/>
    </row>
    <row r="119" spans="1:13" s="224" customFormat="1" ht="82.5">
      <c r="A119" s="667" t="s">
        <v>237</v>
      </c>
      <c r="B119" s="668">
        <v>906</v>
      </c>
      <c r="C119" s="496" t="s">
        <v>891</v>
      </c>
      <c r="D119" s="478" t="s">
        <v>140</v>
      </c>
      <c r="E119" s="478" t="s">
        <v>141</v>
      </c>
      <c r="F119" s="479">
        <v>230</v>
      </c>
      <c r="G119" s="480"/>
      <c r="H119" s="481"/>
      <c r="I119" s="518"/>
      <c r="J119" s="478"/>
      <c r="K119" s="479"/>
      <c r="L119" s="478"/>
      <c r="M119" s="480"/>
    </row>
    <row r="120" spans="1:13" s="224" customFormat="1" ht="39" thickBot="1">
      <c r="A120" s="497">
        <v>14</v>
      </c>
      <c r="B120" s="498">
        <v>1202</v>
      </c>
      <c r="C120" s="499" t="s">
        <v>238</v>
      </c>
      <c r="D120" s="500" t="s">
        <v>552</v>
      </c>
      <c r="E120" s="500">
        <v>710</v>
      </c>
      <c r="F120" s="501">
        <v>11.5</v>
      </c>
      <c r="G120" s="502">
        <f>F120*E120</f>
        <v>8165</v>
      </c>
      <c r="H120" s="481"/>
      <c r="I120" s="547"/>
      <c r="J120" s="501">
        <f>K120-I120</f>
        <v>0</v>
      </c>
      <c r="K120" s="501"/>
      <c r="L120" s="500"/>
      <c r="M120" s="509">
        <f>F120*K120</f>
        <v>0</v>
      </c>
    </row>
    <row r="121" spans="1:13" ht="24.95" customHeight="1" thickTop="1" thickBot="1">
      <c r="A121" s="74"/>
      <c r="B121" s="15"/>
      <c r="C121" s="16" t="s">
        <v>581</v>
      </c>
      <c r="D121" s="84"/>
      <c r="E121" s="84"/>
      <c r="F121" s="85"/>
      <c r="G121" s="86">
        <f>SUM(G119:G120)</f>
        <v>8165</v>
      </c>
      <c r="H121" s="76"/>
      <c r="I121" s="573"/>
      <c r="J121" s="84"/>
      <c r="K121" s="85"/>
      <c r="L121" s="84"/>
      <c r="M121" s="227">
        <f>SUM(M119:M120)</f>
        <v>0</v>
      </c>
    </row>
    <row r="122" spans="1:13" ht="21.95" customHeight="1" thickTop="1">
      <c r="A122" s="66"/>
      <c r="B122" s="67"/>
      <c r="C122" s="96" t="s">
        <v>451</v>
      </c>
      <c r="D122" s="88"/>
      <c r="E122" s="88"/>
      <c r="F122" s="89"/>
      <c r="G122" s="90"/>
      <c r="H122" s="76"/>
      <c r="I122" s="575"/>
      <c r="J122" s="88"/>
      <c r="K122" s="89"/>
      <c r="L122" s="88"/>
      <c r="M122" s="90"/>
    </row>
    <row r="123" spans="1:13" s="224" customFormat="1" ht="51.75" thickBot="1">
      <c r="A123" s="497">
        <v>15</v>
      </c>
      <c r="B123" s="498">
        <v>1001</v>
      </c>
      <c r="C123" s="499" t="s">
        <v>878</v>
      </c>
      <c r="D123" s="500" t="s">
        <v>140</v>
      </c>
      <c r="E123" s="500">
        <v>12150</v>
      </c>
      <c r="F123" s="501">
        <v>16.100000000000001</v>
      </c>
      <c r="G123" s="502">
        <f>F123*E123</f>
        <v>195615.00000000003</v>
      </c>
      <c r="H123" s="481"/>
      <c r="I123" s="588">
        <v>993</v>
      </c>
      <c r="J123" s="501">
        <f>K123-I123</f>
        <v>0</v>
      </c>
      <c r="K123" s="503">
        <v>993</v>
      </c>
      <c r="L123" s="500"/>
      <c r="M123" s="502">
        <f>F123*K123</f>
        <v>15987.300000000001</v>
      </c>
    </row>
    <row r="124" spans="1:13" ht="24.95" customHeight="1" thickTop="1" thickBot="1">
      <c r="A124" s="74"/>
      <c r="B124" s="15"/>
      <c r="C124" s="16" t="s">
        <v>550</v>
      </c>
      <c r="D124" s="84"/>
      <c r="E124" s="84"/>
      <c r="F124" s="85"/>
      <c r="G124" s="86">
        <f>SUM(G123)</f>
        <v>195615.00000000003</v>
      </c>
      <c r="H124" s="76"/>
      <c r="I124" s="485"/>
      <c r="J124" s="84"/>
      <c r="K124" s="149"/>
      <c r="L124" s="84"/>
      <c r="M124" s="226">
        <f>SUM(M123)</f>
        <v>15987.300000000001</v>
      </c>
    </row>
    <row r="125" spans="1:13" ht="21.95" customHeight="1" thickTop="1" thickBot="1">
      <c r="A125" s="66"/>
      <c r="B125" s="67"/>
      <c r="C125" s="96" t="s">
        <v>452</v>
      </c>
      <c r="D125" s="88"/>
      <c r="E125" s="88"/>
      <c r="F125" s="90"/>
      <c r="G125" s="187"/>
      <c r="H125" s="76"/>
      <c r="I125" s="575"/>
      <c r="J125" s="88"/>
      <c r="K125" s="89"/>
      <c r="L125" s="88"/>
      <c r="M125" s="90"/>
    </row>
    <row r="126" spans="1:13" s="224" customFormat="1" ht="52.5" thickTop="1" thickBot="1">
      <c r="A126" s="675">
        <v>16</v>
      </c>
      <c r="B126" s="676">
        <v>1501</v>
      </c>
      <c r="C126" s="677" t="s">
        <v>879</v>
      </c>
      <c r="D126" s="678" t="s">
        <v>552</v>
      </c>
      <c r="E126" s="678">
        <v>11</v>
      </c>
      <c r="F126" s="509">
        <v>632.5</v>
      </c>
      <c r="G126" s="680">
        <f>F126*E126</f>
        <v>6957.5</v>
      </c>
      <c r="H126" s="481"/>
      <c r="I126" s="518"/>
      <c r="J126" s="479">
        <f>K126-I126</f>
        <v>0</v>
      </c>
      <c r="K126" s="479"/>
      <c r="L126" s="678"/>
      <c r="M126" s="480">
        <f>F126*K126</f>
        <v>0</v>
      </c>
    </row>
    <row r="127" spans="1:13" ht="24.95" customHeight="1" thickTop="1" thickBot="1">
      <c r="A127" s="111"/>
      <c r="B127" s="115"/>
      <c r="C127" s="116" t="s">
        <v>20</v>
      </c>
      <c r="D127" s="144"/>
      <c r="E127" s="144"/>
      <c r="F127" s="149"/>
      <c r="G127" s="147">
        <f>SUM(G126)</f>
        <v>6957.5</v>
      </c>
      <c r="H127" s="76"/>
      <c r="I127" s="485"/>
      <c r="J127" s="144"/>
      <c r="K127" s="149"/>
      <c r="L127" s="144"/>
      <c r="M127" s="227">
        <f>SUM(M126)</f>
        <v>0</v>
      </c>
    </row>
    <row r="128" spans="1:13" ht="9.9499999999999993" customHeight="1" thickTop="1" thickBot="1">
      <c r="A128" s="15"/>
      <c r="B128" s="15"/>
      <c r="C128" s="16"/>
      <c r="D128" s="84"/>
      <c r="E128" s="84"/>
      <c r="F128" s="172"/>
      <c r="G128" s="173"/>
      <c r="H128" s="76"/>
      <c r="I128" s="576"/>
      <c r="J128" s="84"/>
      <c r="K128" s="172"/>
      <c r="L128" s="84"/>
      <c r="M128" s="173"/>
    </row>
    <row r="129" spans="1:13" ht="24.95" customHeight="1" thickTop="1" thickBot="1">
      <c r="A129" s="117"/>
      <c r="B129" s="118"/>
      <c r="C129" s="106" t="s">
        <v>176</v>
      </c>
      <c r="D129" s="191"/>
      <c r="E129" s="191"/>
      <c r="F129" s="192"/>
      <c r="G129" s="193">
        <f>G127+G124+G121+G117+G110+G104+G98</f>
        <v>1737690.25</v>
      </c>
      <c r="H129" s="76"/>
      <c r="I129" s="582"/>
      <c r="J129" s="191"/>
      <c r="K129" s="194"/>
      <c r="L129" s="191"/>
      <c r="M129" s="228">
        <f>M127+M124+M121+M117+M110+M104+M98</f>
        <v>28979.448</v>
      </c>
    </row>
    <row r="130" spans="1:13" ht="9.9499999999999993" customHeight="1" thickTop="1">
      <c r="A130" s="9"/>
      <c r="B130" s="9"/>
      <c r="C130" s="10"/>
      <c r="D130" s="177"/>
      <c r="E130" s="177"/>
      <c r="F130" s="178"/>
      <c r="G130" s="178"/>
      <c r="H130" s="76"/>
      <c r="I130" s="567"/>
      <c r="J130" s="177"/>
      <c r="K130" s="178"/>
      <c r="L130" s="177"/>
      <c r="M130" s="178"/>
    </row>
    <row r="131" spans="1:13" ht="25.5" customHeight="1">
      <c r="A131" s="8" t="s">
        <v>867</v>
      </c>
      <c r="B131" s="8"/>
      <c r="C131" s="8"/>
      <c r="D131" s="179"/>
      <c r="E131" s="179"/>
      <c r="F131" s="180"/>
      <c r="G131" s="180"/>
      <c r="H131" s="76"/>
      <c r="I131" s="578"/>
      <c r="J131" s="179"/>
      <c r="K131" s="180"/>
      <c r="L131" s="179"/>
      <c r="M131" s="180"/>
    </row>
    <row r="132" spans="1:13" ht="10.5" customHeight="1" thickBot="1">
      <c r="A132" s="3"/>
      <c r="B132" s="3"/>
      <c r="C132" s="3"/>
      <c r="D132" s="182"/>
      <c r="E132" s="183"/>
      <c r="F132" s="184"/>
      <c r="G132" s="184"/>
      <c r="H132" s="76"/>
      <c r="I132" s="579"/>
      <c r="J132" s="183"/>
      <c r="K132" s="184"/>
      <c r="L132" s="182"/>
      <c r="M132" s="184"/>
    </row>
    <row r="133" spans="1:13" ht="25.5" customHeight="1" thickTop="1">
      <c r="A133" s="107" t="s">
        <v>247</v>
      </c>
      <c r="B133" s="108"/>
      <c r="C133" s="108" t="s">
        <v>248</v>
      </c>
      <c r="D133" s="108" t="s">
        <v>245</v>
      </c>
      <c r="E133" s="108" t="s">
        <v>246</v>
      </c>
      <c r="F133" s="109" t="s">
        <v>249</v>
      </c>
      <c r="G133" s="110" t="s">
        <v>244</v>
      </c>
      <c r="H133" s="76"/>
      <c r="I133" s="580"/>
      <c r="J133" s="108"/>
      <c r="K133" s="109"/>
      <c r="L133" s="108"/>
      <c r="M133" s="110"/>
    </row>
    <row r="134" spans="1:13" ht="18.75" customHeight="1">
      <c r="A134" s="68"/>
      <c r="B134" s="69"/>
      <c r="C134" s="75" t="s">
        <v>21</v>
      </c>
      <c r="D134" s="91"/>
      <c r="E134" s="91"/>
      <c r="F134" s="92"/>
      <c r="G134" s="93"/>
      <c r="H134" s="76"/>
      <c r="I134" s="549"/>
      <c r="J134" s="91"/>
      <c r="K134" s="92"/>
      <c r="L134" s="91"/>
      <c r="M134" s="93"/>
    </row>
    <row r="135" spans="1:13" ht="55.5" customHeight="1">
      <c r="A135" s="68"/>
      <c r="B135" s="69"/>
      <c r="C135" s="119" t="s">
        <v>880</v>
      </c>
      <c r="D135" s="91"/>
      <c r="E135" s="91"/>
      <c r="F135" s="92"/>
      <c r="G135" s="93"/>
      <c r="H135" s="76"/>
      <c r="I135" s="549"/>
      <c r="J135" s="91"/>
      <c r="K135" s="92"/>
      <c r="L135" s="91"/>
      <c r="M135" s="93"/>
    </row>
    <row r="136" spans="1:13" ht="51">
      <c r="A136" s="68">
        <v>1</v>
      </c>
      <c r="B136" s="69"/>
      <c r="C136" s="70" t="s">
        <v>429</v>
      </c>
      <c r="D136" s="91"/>
      <c r="E136" s="91"/>
      <c r="F136" s="92"/>
      <c r="G136" s="93"/>
      <c r="H136" s="76"/>
      <c r="I136" s="549"/>
      <c r="J136" s="91"/>
      <c r="K136" s="92"/>
      <c r="L136" s="91"/>
      <c r="M136" s="93"/>
    </row>
    <row r="137" spans="1:13" s="224" customFormat="1">
      <c r="A137" s="511" t="s">
        <v>27</v>
      </c>
      <c r="B137" s="512" t="s">
        <v>779</v>
      </c>
      <c r="C137" s="477" t="s">
        <v>24</v>
      </c>
      <c r="D137" s="513" t="s">
        <v>30</v>
      </c>
      <c r="E137" s="514">
        <v>25</v>
      </c>
      <c r="F137" s="479">
        <v>1610</v>
      </c>
      <c r="G137" s="480">
        <f>F137*E137</f>
        <v>40250</v>
      </c>
      <c r="H137" s="481"/>
      <c r="I137" s="518">
        <v>8</v>
      </c>
      <c r="J137" s="479">
        <f>K137-I137</f>
        <v>0</v>
      </c>
      <c r="K137" s="479">
        <v>8</v>
      </c>
      <c r="L137" s="515">
        <v>0.25</v>
      </c>
      <c r="M137" s="480">
        <f>L137*K137*F137</f>
        <v>3220</v>
      </c>
    </row>
    <row r="138" spans="1:13" s="224" customFormat="1">
      <c r="A138" s="511" t="s">
        <v>28</v>
      </c>
      <c r="B138" s="512" t="s">
        <v>779</v>
      </c>
      <c r="C138" s="477" t="s">
        <v>25</v>
      </c>
      <c r="D138" s="513" t="s">
        <v>30</v>
      </c>
      <c r="E138" s="514">
        <v>44</v>
      </c>
      <c r="F138" s="479">
        <v>1437</v>
      </c>
      <c r="G138" s="480">
        <f>F138*E138</f>
        <v>63228</v>
      </c>
      <c r="H138" s="481"/>
      <c r="I138" s="518">
        <v>7</v>
      </c>
      <c r="J138" s="479">
        <f>K138-I138</f>
        <v>0</v>
      </c>
      <c r="K138" s="479">
        <v>7</v>
      </c>
      <c r="L138" s="515">
        <v>0.25</v>
      </c>
      <c r="M138" s="480">
        <f>L138*K138*F138</f>
        <v>2514.75</v>
      </c>
    </row>
    <row r="139" spans="1:13" s="224" customFormat="1">
      <c r="A139" s="511" t="s">
        <v>29</v>
      </c>
      <c r="B139" s="512" t="s">
        <v>779</v>
      </c>
      <c r="C139" s="477" t="s">
        <v>26</v>
      </c>
      <c r="D139" s="513" t="s">
        <v>30</v>
      </c>
      <c r="E139" s="514">
        <v>21</v>
      </c>
      <c r="F139" s="479">
        <v>920</v>
      </c>
      <c r="G139" s="480">
        <f>F139*E139</f>
        <v>19320</v>
      </c>
      <c r="H139" s="481"/>
      <c r="I139" s="518"/>
      <c r="J139" s="479">
        <f>K139-I139</f>
        <v>0</v>
      </c>
      <c r="K139" s="479"/>
      <c r="L139" s="515">
        <v>0</v>
      </c>
      <c r="M139" s="480">
        <f>L139*K139*F139</f>
        <v>0</v>
      </c>
    </row>
    <row r="140" spans="1:13" s="224" customFormat="1" ht="51">
      <c r="A140" s="475">
        <v>2</v>
      </c>
      <c r="B140" s="476"/>
      <c r="C140" s="496" t="s">
        <v>57</v>
      </c>
      <c r="D140" s="478"/>
      <c r="E140" s="478"/>
      <c r="F140" s="479"/>
      <c r="G140" s="480"/>
      <c r="H140" s="481"/>
      <c r="I140" s="518"/>
      <c r="J140" s="478"/>
      <c r="K140" s="479"/>
      <c r="L140" s="478"/>
      <c r="M140" s="480"/>
    </row>
    <row r="141" spans="1:13" s="224" customFormat="1" ht="25.5">
      <c r="A141" s="511" t="s">
        <v>817</v>
      </c>
      <c r="B141" s="512" t="s">
        <v>779</v>
      </c>
      <c r="C141" s="477" t="s">
        <v>814</v>
      </c>
      <c r="D141" s="513" t="s">
        <v>30</v>
      </c>
      <c r="E141" s="514">
        <v>25</v>
      </c>
      <c r="F141" s="479">
        <v>1667</v>
      </c>
      <c r="G141" s="480">
        <f>F141*E141</f>
        <v>41675</v>
      </c>
      <c r="H141" s="481"/>
      <c r="I141" s="518">
        <v>8</v>
      </c>
      <c r="J141" s="479">
        <f>K141-I141</f>
        <v>0</v>
      </c>
      <c r="K141" s="479">
        <v>8</v>
      </c>
      <c r="L141" s="515">
        <v>0.25</v>
      </c>
      <c r="M141" s="480">
        <f>L141*K141*F141</f>
        <v>3334</v>
      </c>
    </row>
    <row r="142" spans="1:13" s="224" customFormat="1" ht="25.5">
      <c r="A142" s="511" t="s">
        <v>818</v>
      </c>
      <c r="B142" s="512" t="s">
        <v>779</v>
      </c>
      <c r="C142" s="477" t="s">
        <v>815</v>
      </c>
      <c r="D142" s="513" t="s">
        <v>30</v>
      </c>
      <c r="E142" s="514">
        <v>44</v>
      </c>
      <c r="F142" s="479">
        <v>1667</v>
      </c>
      <c r="G142" s="480">
        <f>F142*E142</f>
        <v>73348</v>
      </c>
      <c r="H142" s="481"/>
      <c r="I142" s="518">
        <v>15</v>
      </c>
      <c r="J142" s="479">
        <f>K142-I142</f>
        <v>0</v>
      </c>
      <c r="K142" s="479">
        <v>15</v>
      </c>
      <c r="L142" s="515">
        <v>0.25</v>
      </c>
      <c r="M142" s="480">
        <f>L142*K142*F142</f>
        <v>6251.25</v>
      </c>
    </row>
    <row r="143" spans="1:13" s="224" customFormat="1">
      <c r="A143" s="511" t="s">
        <v>819</v>
      </c>
      <c r="B143" s="512" t="s">
        <v>779</v>
      </c>
      <c r="C143" s="477" t="s">
        <v>816</v>
      </c>
      <c r="D143" s="513" t="s">
        <v>30</v>
      </c>
      <c r="E143" s="514">
        <v>21</v>
      </c>
      <c r="F143" s="479">
        <v>977</v>
      </c>
      <c r="G143" s="480">
        <f>F143*E143</f>
        <v>20517</v>
      </c>
      <c r="H143" s="481"/>
      <c r="I143" s="518">
        <v>3</v>
      </c>
      <c r="J143" s="479">
        <f>K143-I143</f>
        <v>0</v>
      </c>
      <c r="K143" s="479">
        <v>3</v>
      </c>
      <c r="L143" s="515">
        <v>0.25</v>
      </c>
      <c r="M143" s="480">
        <f>L143*K143*F143</f>
        <v>732.75</v>
      </c>
    </row>
    <row r="144" spans="1:13" s="224" customFormat="1" ht="51">
      <c r="A144" s="475">
        <v>3</v>
      </c>
      <c r="B144" s="476"/>
      <c r="C144" s="496" t="s">
        <v>58</v>
      </c>
      <c r="D144" s="478"/>
      <c r="E144" s="478"/>
      <c r="F144" s="479"/>
      <c r="G144" s="480"/>
      <c r="H144" s="481"/>
      <c r="I144" s="518"/>
      <c r="J144" s="478"/>
      <c r="K144" s="479"/>
      <c r="L144" s="478"/>
      <c r="M144" s="480"/>
    </row>
    <row r="145" spans="1:13" s="224" customFormat="1" ht="25.5">
      <c r="A145" s="475"/>
      <c r="B145" s="476">
        <v>18</v>
      </c>
      <c r="C145" s="477" t="s">
        <v>820</v>
      </c>
      <c r="D145" s="478" t="s">
        <v>30</v>
      </c>
      <c r="E145" s="478">
        <v>48</v>
      </c>
      <c r="F145" s="479">
        <v>2185</v>
      </c>
      <c r="G145" s="480">
        <f>F145*E145</f>
        <v>104880</v>
      </c>
      <c r="H145" s="481"/>
      <c r="I145" s="518">
        <v>10</v>
      </c>
      <c r="J145" s="479">
        <f>K145-I145</f>
        <v>0</v>
      </c>
      <c r="K145" s="479">
        <v>10</v>
      </c>
      <c r="L145" s="515">
        <v>0.25</v>
      </c>
      <c r="M145" s="480">
        <f>F145*K145*L145</f>
        <v>5462.5</v>
      </c>
    </row>
    <row r="146" spans="1:13" s="224" customFormat="1" ht="63.75">
      <c r="A146" s="475">
        <v>4</v>
      </c>
      <c r="B146" s="476">
        <v>18</v>
      </c>
      <c r="C146" s="496" t="s">
        <v>59</v>
      </c>
      <c r="D146" s="478" t="s">
        <v>30</v>
      </c>
      <c r="E146" s="478" t="s">
        <v>141</v>
      </c>
      <c r="F146" s="479">
        <v>1955</v>
      </c>
      <c r="G146" s="480"/>
      <c r="H146" s="481"/>
      <c r="I146" s="518"/>
      <c r="J146" s="479">
        <f>K146-I146</f>
        <v>0</v>
      </c>
      <c r="K146" s="479"/>
      <c r="L146" s="478"/>
      <c r="M146" s="480">
        <f>F146*K146</f>
        <v>0</v>
      </c>
    </row>
    <row r="147" spans="1:13" s="224" customFormat="1" ht="51">
      <c r="A147" s="475">
        <v>5</v>
      </c>
      <c r="B147" s="476"/>
      <c r="C147" s="496" t="s">
        <v>60</v>
      </c>
      <c r="D147" s="478"/>
      <c r="E147" s="478"/>
      <c r="F147" s="479"/>
      <c r="G147" s="480"/>
      <c r="H147" s="481"/>
      <c r="I147" s="518"/>
      <c r="J147" s="478"/>
      <c r="K147" s="479"/>
      <c r="L147" s="478"/>
      <c r="M147" s="480"/>
    </row>
    <row r="148" spans="1:13" s="224" customFormat="1" ht="25.5">
      <c r="A148" s="475"/>
      <c r="B148" s="476">
        <v>18</v>
      </c>
      <c r="C148" s="477" t="s">
        <v>821</v>
      </c>
      <c r="D148" s="478" t="s">
        <v>30</v>
      </c>
      <c r="E148" s="478">
        <v>21</v>
      </c>
      <c r="F148" s="479">
        <v>1610</v>
      </c>
      <c r="G148" s="480">
        <f t="shared" ref="G148:G153" si="8">F148*E148</f>
        <v>33810</v>
      </c>
      <c r="H148" s="481"/>
      <c r="I148" s="518">
        <v>2</v>
      </c>
      <c r="J148" s="479">
        <f t="shared" ref="J148:J153" si="9">K148-I148</f>
        <v>0</v>
      </c>
      <c r="K148" s="479">
        <v>2</v>
      </c>
      <c r="L148" s="515">
        <v>0.75</v>
      </c>
      <c r="M148" s="480">
        <f t="shared" ref="M148:M153" si="10">F148*K148*L148</f>
        <v>2415</v>
      </c>
    </row>
    <row r="149" spans="1:13" s="224" customFormat="1" ht="51">
      <c r="A149" s="475">
        <v>6</v>
      </c>
      <c r="B149" s="476">
        <v>18</v>
      </c>
      <c r="C149" s="496" t="s">
        <v>601</v>
      </c>
      <c r="D149" s="478" t="s">
        <v>67</v>
      </c>
      <c r="E149" s="478">
        <v>111</v>
      </c>
      <c r="F149" s="479">
        <v>115</v>
      </c>
      <c r="G149" s="480">
        <f t="shared" si="8"/>
        <v>12765</v>
      </c>
      <c r="H149" s="481"/>
      <c r="I149" s="518"/>
      <c r="J149" s="479">
        <f t="shared" si="9"/>
        <v>0</v>
      </c>
      <c r="K149" s="479"/>
      <c r="L149" s="478"/>
      <c r="M149" s="480">
        <f t="shared" si="10"/>
        <v>0</v>
      </c>
    </row>
    <row r="150" spans="1:13" s="224" customFormat="1" ht="51">
      <c r="A150" s="475">
        <v>7</v>
      </c>
      <c r="B150" s="476">
        <v>18</v>
      </c>
      <c r="C150" s="496" t="s">
        <v>851</v>
      </c>
      <c r="D150" s="478" t="s">
        <v>67</v>
      </c>
      <c r="E150" s="478">
        <v>111</v>
      </c>
      <c r="F150" s="479">
        <v>207</v>
      </c>
      <c r="G150" s="480">
        <f t="shared" si="8"/>
        <v>22977</v>
      </c>
      <c r="H150" s="481"/>
      <c r="I150" s="518">
        <v>45</v>
      </c>
      <c r="J150" s="479">
        <f t="shared" si="9"/>
        <v>0</v>
      </c>
      <c r="K150" s="479">
        <v>45</v>
      </c>
      <c r="L150" s="515">
        <v>0.9</v>
      </c>
      <c r="M150" s="480">
        <f t="shared" si="10"/>
        <v>8383.5</v>
      </c>
    </row>
    <row r="151" spans="1:13" s="224" customFormat="1" ht="38.25">
      <c r="A151" s="475">
        <v>8</v>
      </c>
      <c r="B151" s="476">
        <v>18</v>
      </c>
      <c r="C151" s="496" t="s">
        <v>527</v>
      </c>
      <c r="D151" s="478" t="s">
        <v>30</v>
      </c>
      <c r="E151" s="478">
        <v>90</v>
      </c>
      <c r="F151" s="479">
        <v>201</v>
      </c>
      <c r="G151" s="480">
        <f t="shared" si="8"/>
        <v>18090</v>
      </c>
      <c r="H151" s="481"/>
      <c r="I151" s="518">
        <v>17</v>
      </c>
      <c r="J151" s="479">
        <f t="shared" si="9"/>
        <v>0</v>
      </c>
      <c r="K151" s="479">
        <v>17</v>
      </c>
      <c r="L151" s="515">
        <v>0.75</v>
      </c>
      <c r="M151" s="480">
        <f t="shared" si="10"/>
        <v>2562.75</v>
      </c>
    </row>
    <row r="152" spans="1:13" s="224" customFormat="1" ht="38.25">
      <c r="A152" s="475">
        <v>9</v>
      </c>
      <c r="B152" s="476">
        <v>18</v>
      </c>
      <c r="C152" s="496" t="s">
        <v>853</v>
      </c>
      <c r="D152" s="478" t="s">
        <v>30</v>
      </c>
      <c r="E152" s="478">
        <v>42</v>
      </c>
      <c r="F152" s="479">
        <v>172</v>
      </c>
      <c r="G152" s="480">
        <f t="shared" si="8"/>
        <v>7224</v>
      </c>
      <c r="H152" s="481"/>
      <c r="I152" s="518">
        <v>4</v>
      </c>
      <c r="J152" s="479">
        <f t="shared" si="9"/>
        <v>0</v>
      </c>
      <c r="K152" s="479">
        <v>4</v>
      </c>
      <c r="L152" s="515">
        <v>0.9</v>
      </c>
      <c r="M152" s="480">
        <f t="shared" si="10"/>
        <v>619.20000000000005</v>
      </c>
    </row>
    <row r="153" spans="1:13" s="224" customFormat="1" ht="26.25" thickBot="1">
      <c r="A153" s="497">
        <v>10</v>
      </c>
      <c r="B153" s="498">
        <v>18</v>
      </c>
      <c r="C153" s="499" t="s">
        <v>822</v>
      </c>
      <c r="D153" s="500" t="s">
        <v>30</v>
      </c>
      <c r="E153" s="500">
        <v>21</v>
      </c>
      <c r="F153" s="501">
        <v>115</v>
      </c>
      <c r="G153" s="502">
        <f t="shared" si="8"/>
        <v>2415</v>
      </c>
      <c r="H153" s="481"/>
      <c r="I153" s="547"/>
      <c r="J153" s="501">
        <f t="shared" si="9"/>
        <v>0</v>
      </c>
      <c r="K153" s="501"/>
      <c r="L153" s="500"/>
      <c r="M153" s="480">
        <f t="shared" si="10"/>
        <v>0</v>
      </c>
    </row>
    <row r="154" spans="1:13" ht="24.95" customHeight="1" thickTop="1" thickBot="1">
      <c r="A154" s="74"/>
      <c r="B154" s="15"/>
      <c r="C154" s="16" t="s">
        <v>39</v>
      </c>
      <c r="D154" s="84"/>
      <c r="E154" s="84"/>
      <c r="F154" s="85"/>
      <c r="G154" s="86">
        <f>SUM(G137:G153)</f>
        <v>460499</v>
      </c>
      <c r="H154" s="76"/>
      <c r="I154" s="573"/>
      <c r="J154" s="84"/>
      <c r="K154" s="85"/>
      <c r="L154" s="84"/>
      <c r="M154" s="227">
        <f>SUM(M137:M153)</f>
        <v>35495.699999999997</v>
      </c>
    </row>
    <row r="155" spans="1:13" ht="18.75" customHeight="1" thickTop="1">
      <c r="A155" s="66"/>
      <c r="B155" s="67"/>
      <c r="C155" s="96" t="s">
        <v>40</v>
      </c>
      <c r="D155" s="88"/>
      <c r="E155" s="88"/>
      <c r="F155" s="89"/>
      <c r="G155" s="90"/>
      <c r="H155" s="76"/>
      <c r="I155" s="575"/>
      <c r="J155" s="88"/>
      <c r="K155" s="89"/>
      <c r="L155" s="88"/>
      <c r="M155" s="90"/>
    </row>
    <row r="156" spans="1:13" s="224" customFormat="1" ht="51">
      <c r="A156" s="475">
        <v>1</v>
      </c>
      <c r="B156" s="476"/>
      <c r="C156" s="496" t="s">
        <v>446</v>
      </c>
      <c r="D156" s="478"/>
      <c r="E156" s="478"/>
      <c r="F156" s="479"/>
      <c r="G156" s="480"/>
      <c r="H156" s="481"/>
      <c r="I156" s="518"/>
      <c r="J156" s="478"/>
      <c r="K156" s="479"/>
      <c r="L156" s="478"/>
      <c r="M156" s="480"/>
    </row>
    <row r="157" spans="1:13" s="224" customFormat="1">
      <c r="A157" s="511" t="s">
        <v>27</v>
      </c>
      <c r="B157" s="512" t="s">
        <v>779</v>
      </c>
      <c r="C157" s="516" t="s">
        <v>41</v>
      </c>
      <c r="D157" s="513" t="s">
        <v>42</v>
      </c>
      <c r="E157" s="514">
        <v>75</v>
      </c>
      <c r="F157" s="479">
        <v>25</v>
      </c>
      <c r="G157" s="480">
        <f t="shared" ref="G157:G162" si="11">F157*E157</f>
        <v>1875</v>
      </c>
      <c r="H157" s="481"/>
      <c r="I157" s="518">
        <v>39.4</v>
      </c>
      <c r="J157" s="479">
        <f t="shared" ref="J157:J162" si="12">K157-I157</f>
        <v>0</v>
      </c>
      <c r="K157" s="479">
        <v>39.4</v>
      </c>
      <c r="L157" s="484">
        <v>0.9</v>
      </c>
      <c r="M157" s="480">
        <f>L157*K157*F157</f>
        <v>886.5</v>
      </c>
    </row>
    <row r="158" spans="1:13" s="224" customFormat="1">
      <c r="A158" s="511" t="s">
        <v>28</v>
      </c>
      <c r="B158" s="512" t="s">
        <v>779</v>
      </c>
      <c r="C158" s="516" t="s">
        <v>43</v>
      </c>
      <c r="D158" s="513" t="s">
        <v>42</v>
      </c>
      <c r="E158" s="514">
        <v>250</v>
      </c>
      <c r="F158" s="479">
        <v>32</v>
      </c>
      <c r="G158" s="480">
        <f t="shared" si="11"/>
        <v>8000</v>
      </c>
      <c r="H158" s="481"/>
      <c r="I158" s="518">
        <v>86.4</v>
      </c>
      <c r="J158" s="479">
        <f t="shared" si="12"/>
        <v>0</v>
      </c>
      <c r="K158" s="479">
        <v>86.4</v>
      </c>
      <c r="L158" s="484">
        <v>0.9</v>
      </c>
      <c r="M158" s="480">
        <f t="shared" ref="M158:M167" si="13">L158*K158*F158</f>
        <v>2488.3200000000002</v>
      </c>
    </row>
    <row r="159" spans="1:13" s="224" customFormat="1">
      <c r="A159" s="511" t="s">
        <v>29</v>
      </c>
      <c r="B159" s="512" t="s">
        <v>779</v>
      </c>
      <c r="C159" s="516" t="s">
        <v>44</v>
      </c>
      <c r="D159" s="513" t="s">
        <v>42</v>
      </c>
      <c r="E159" s="514">
        <v>170</v>
      </c>
      <c r="F159" s="479">
        <v>36</v>
      </c>
      <c r="G159" s="480">
        <f t="shared" si="11"/>
        <v>6120</v>
      </c>
      <c r="H159" s="481"/>
      <c r="I159" s="518">
        <v>100.5</v>
      </c>
      <c r="J159" s="479">
        <f t="shared" si="12"/>
        <v>0</v>
      </c>
      <c r="K159" s="479">
        <v>100.5</v>
      </c>
      <c r="L159" s="484">
        <v>0.9</v>
      </c>
      <c r="M159" s="480">
        <f t="shared" si="13"/>
        <v>3256.2000000000003</v>
      </c>
    </row>
    <row r="160" spans="1:13" s="224" customFormat="1">
      <c r="A160" s="511" t="s">
        <v>45</v>
      </c>
      <c r="B160" s="512" t="s">
        <v>779</v>
      </c>
      <c r="C160" s="517" t="s">
        <v>46</v>
      </c>
      <c r="D160" s="513" t="s">
        <v>42</v>
      </c>
      <c r="E160" s="514">
        <v>70</v>
      </c>
      <c r="F160" s="479">
        <v>43</v>
      </c>
      <c r="G160" s="480">
        <f t="shared" si="11"/>
        <v>3010</v>
      </c>
      <c r="H160" s="481"/>
      <c r="I160" s="518">
        <v>33.799999999999997</v>
      </c>
      <c r="J160" s="479">
        <f t="shared" si="12"/>
        <v>0</v>
      </c>
      <c r="K160" s="479">
        <v>33.799999999999997</v>
      </c>
      <c r="L160" s="484">
        <v>0.9</v>
      </c>
      <c r="M160" s="480">
        <f t="shared" si="13"/>
        <v>1308.06</v>
      </c>
    </row>
    <row r="161" spans="1:13" s="224" customFormat="1">
      <c r="A161" s="511" t="s">
        <v>47</v>
      </c>
      <c r="B161" s="512" t="s">
        <v>779</v>
      </c>
      <c r="C161" s="517" t="s">
        <v>588</v>
      </c>
      <c r="D161" s="513" t="s">
        <v>42</v>
      </c>
      <c r="E161" s="514">
        <v>55</v>
      </c>
      <c r="F161" s="479">
        <v>55</v>
      </c>
      <c r="G161" s="480">
        <f t="shared" si="11"/>
        <v>3025</v>
      </c>
      <c r="H161" s="481"/>
      <c r="I161" s="518">
        <v>15</v>
      </c>
      <c r="J161" s="479">
        <f t="shared" si="12"/>
        <v>0</v>
      </c>
      <c r="K161" s="479">
        <v>15</v>
      </c>
      <c r="L161" s="484">
        <v>0.9</v>
      </c>
      <c r="M161" s="480">
        <f t="shared" si="13"/>
        <v>742.5</v>
      </c>
    </row>
    <row r="162" spans="1:13" s="224" customFormat="1">
      <c r="A162" s="511" t="s">
        <v>589</v>
      </c>
      <c r="B162" s="512" t="s">
        <v>779</v>
      </c>
      <c r="C162" s="517" t="s">
        <v>590</v>
      </c>
      <c r="D162" s="513" t="s">
        <v>42</v>
      </c>
      <c r="E162" s="514">
        <v>145</v>
      </c>
      <c r="F162" s="479">
        <v>92</v>
      </c>
      <c r="G162" s="480">
        <f t="shared" si="11"/>
        <v>13340</v>
      </c>
      <c r="H162" s="481"/>
      <c r="I162" s="518">
        <v>61.7</v>
      </c>
      <c r="J162" s="479">
        <f t="shared" si="12"/>
        <v>0</v>
      </c>
      <c r="K162" s="479">
        <v>61.7</v>
      </c>
      <c r="L162" s="484">
        <v>0.9</v>
      </c>
      <c r="M162" s="480">
        <f t="shared" si="13"/>
        <v>5108.76</v>
      </c>
    </row>
    <row r="163" spans="1:13" s="224" customFormat="1" ht="38.25">
      <c r="A163" s="475">
        <v>2</v>
      </c>
      <c r="B163" s="476"/>
      <c r="C163" s="496" t="s">
        <v>36</v>
      </c>
      <c r="D163" s="478"/>
      <c r="E163" s="478"/>
      <c r="F163" s="479"/>
      <c r="G163" s="480"/>
      <c r="H163" s="481"/>
      <c r="I163" s="518"/>
      <c r="J163" s="478"/>
      <c r="K163" s="479"/>
      <c r="L163" s="478"/>
      <c r="M163" s="480"/>
    </row>
    <row r="164" spans="1:13" s="224" customFormat="1">
      <c r="A164" s="511" t="s">
        <v>817</v>
      </c>
      <c r="B164" s="512" t="s">
        <v>779</v>
      </c>
      <c r="C164" s="517" t="s">
        <v>591</v>
      </c>
      <c r="D164" s="513" t="s">
        <v>67</v>
      </c>
      <c r="E164" s="514">
        <v>4</v>
      </c>
      <c r="F164" s="479">
        <v>40</v>
      </c>
      <c r="G164" s="480">
        <f t="shared" ref="G164:G169" si="14">F164*E164</f>
        <v>160</v>
      </c>
      <c r="H164" s="481"/>
      <c r="I164" s="518"/>
      <c r="J164" s="479">
        <f t="shared" ref="J164:J169" si="15">K164-I164</f>
        <v>0</v>
      </c>
      <c r="K164" s="479"/>
      <c r="L164" s="513"/>
      <c r="M164" s="480">
        <f t="shared" si="13"/>
        <v>0</v>
      </c>
    </row>
    <row r="165" spans="1:13" s="224" customFormat="1">
      <c r="A165" s="511" t="s">
        <v>818</v>
      </c>
      <c r="B165" s="512" t="s">
        <v>779</v>
      </c>
      <c r="C165" s="517" t="s">
        <v>592</v>
      </c>
      <c r="D165" s="513" t="s">
        <v>67</v>
      </c>
      <c r="E165" s="514">
        <v>13</v>
      </c>
      <c r="F165" s="479">
        <v>57</v>
      </c>
      <c r="G165" s="480">
        <f t="shared" si="14"/>
        <v>741</v>
      </c>
      <c r="H165" s="481"/>
      <c r="I165" s="518"/>
      <c r="J165" s="479">
        <f t="shared" si="15"/>
        <v>0</v>
      </c>
      <c r="K165" s="479"/>
      <c r="L165" s="513"/>
      <c r="M165" s="480">
        <f t="shared" si="13"/>
        <v>0</v>
      </c>
    </row>
    <row r="166" spans="1:13" s="224" customFormat="1">
      <c r="A166" s="511" t="s">
        <v>819</v>
      </c>
      <c r="B166" s="512" t="s">
        <v>779</v>
      </c>
      <c r="C166" s="517" t="s">
        <v>593</v>
      </c>
      <c r="D166" s="513" t="s">
        <v>67</v>
      </c>
      <c r="E166" s="514">
        <v>7</v>
      </c>
      <c r="F166" s="479">
        <v>92</v>
      </c>
      <c r="G166" s="480">
        <f t="shared" si="14"/>
        <v>644</v>
      </c>
      <c r="H166" s="481"/>
      <c r="I166" s="518">
        <v>14</v>
      </c>
      <c r="J166" s="479">
        <f t="shared" si="15"/>
        <v>0</v>
      </c>
      <c r="K166" s="479">
        <v>14</v>
      </c>
      <c r="L166" s="484">
        <v>0.9</v>
      </c>
      <c r="M166" s="480">
        <f t="shared" si="13"/>
        <v>1159.2</v>
      </c>
    </row>
    <row r="167" spans="1:13" s="224" customFormat="1">
      <c r="A167" s="511" t="s">
        <v>594</v>
      </c>
      <c r="B167" s="512" t="s">
        <v>779</v>
      </c>
      <c r="C167" s="517" t="s">
        <v>595</v>
      </c>
      <c r="D167" s="513" t="s">
        <v>67</v>
      </c>
      <c r="E167" s="514">
        <v>1</v>
      </c>
      <c r="F167" s="479">
        <v>126</v>
      </c>
      <c r="G167" s="480">
        <f t="shared" si="14"/>
        <v>126</v>
      </c>
      <c r="H167" s="481"/>
      <c r="I167" s="518">
        <v>0</v>
      </c>
      <c r="J167" s="479">
        <f t="shared" si="15"/>
        <v>0</v>
      </c>
      <c r="K167" s="479">
        <v>0</v>
      </c>
      <c r="L167" s="484">
        <v>0.9</v>
      </c>
      <c r="M167" s="480">
        <f t="shared" si="13"/>
        <v>0</v>
      </c>
    </row>
    <row r="168" spans="1:13" s="224" customFormat="1" ht="38.25">
      <c r="A168" s="475">
        <v>3</v>
      </c>
      <c r="B168" s="476">
        <v>18</v>
      </c>
      <c r="C168" s="496" t="s">
        <v>599</v>
      </c>
      <c r="D168" s="478" t="s">
        <v>67</v>
      </c>
      <c r="E168" s="478">
        <v>1</v>
      </c>
      <c r="F168" s="479">
        <v>1955</v>
      </c>
      <c r="G168" s="480">
        <f t="shared" si="14"/>
        <v>1955</v>
      </c>
      <c r="H168" s="481"/>
      <c r="I168" s="518"/>
      <c r="J168" s="479">
        <f t="shared" si="15"/>
        <v>0</v>
      </c>
      <c r="K168" s="479"/>
      <c r="L168" s="478"/>
      <c r="M168" s="480">
        <f>F168*K168</f>
        <v>0</v>
      </c>
    </row>
    <row r="169" spans="1:13" ht="39" thickBot="1">
      <c r="A169" s="71">
        <v>4</v>
      </c>
      <c r="B169" s="72">
        <v>18</v>
      </c>
      <c r="C169" s="73" t="s">
        <v>598</v>
      </c>
      <c r="D169" s="81" t="s">
        <v>30</v>
      </c>
      <c r="E169" s="81">
        <v>1</v>
      </c>
      <c r="F169" s="82">
        <v>34500</v>
      </c>
      <c r="G169" s="83">
        <f t="shared" si="14"/>
        <v>34500</v>
      </c>
      <c r="H169" s="76"/>
      <c r="I169" s="234"/>
      <c r="J169" s="82">
        <f t="shared" si="15"/>
        <v>0</v>
      </c>
      <c r="K169" s="82"/>
      <c r="L169" s="81"/>
      <c r="M169" s="188">
        <f>F169*K169</f>
        <v>0</v>
      </c>
    </row>
    <row r="170" spans="1:13" ht="24.95" customHeight="1" thickTop="1" thickBot="1">
      <c r="A170" s="74"/>
      <c r="B170" s="15"/>
      <c r="C170" s="16" t="s">
        <v>596</v>
      </c>
      <c r="D170" s="84"/>
      <c r="E170" s="84"/>
      <c r="F170" s="85"/>
      <c r="G170" s="86">
        <f>SUM(G156:G169)</f>
        <v>73496</v>
      </c>
      <c r="H170" s="76"/>
      <c r="I170" s="573"/>
      <c r="J170" s="84"/>
      <c r="K170" s="85"/>
      <c r="L170" s="84"/>
      <c r="M170" s="227">
        <f>SUM(M156:M169)</f>
        <v>14949.54</v>
      </c>
    </row>
    <row r="171" spans="1:13" ht="18.75" customHeight="1" thickTop="1">
      <c r="A171" s="66"/>
      <c r="B171" s="67"/>
      <c r="C171" s="96" t="s">
        <v>597</v>
      </c>
      <c r="D171" s="88"/>
      <c r="E171" s="88"/>
      <c r="F171" s="89"/>
      <c r="G171" s="90"/>
      <c r="H171" s="76"/>
      <c r="I171" s="575"/>
      <c r="J171" s="88"/>
      <c r="K171" s="89"/>
      <c r="L171" s="88"/>
      <c r="M171" s="90"/>
    </row>
    <row r="172" spans="1:13" s="224" customFormat="1" ht="51">
      <c r="A172" s="475">
        <v>1</v>
      </c>
      <c r="B172" s="476"/>
      <c r="C172" s="496" t="s">
        <v>447</v>
      </c>
      <c r="D172" s="478"/>
      <c r="E172" s="478"/>
      <c r="F172" s="479"/>
      <c r="G172" s="480"/>
      <c r="H172" s="481"/>
      <c r="I172" s="518"/>
      <c r="J172" s="478"/>
      <c r="K172" s="479"/>
      <c r="L172" s="478"/>
      <c r="M172" s="480"/>
    </row>
    <row r="173" spans="1:13" s="224" customFormat="1">
      <c r="A173" s="511" t="s">
        <v>27</v>
      </c>
      <c r="B173" s="512" t="s">
        <v>779</v>
      </c>
      <c r="C173" s="517" t="s">
        <v>606</v>
      </c>
      <c r="D173" s="513" t="s">
        <v>42</v>
      </c>
      <c r="E173" s="514">
        <v>250</v>
      </c>
      <c r="F173" s="479">
        <v>40</v>
      </c>
      <c r="G173" s="480">
        <f>F173*E173</f>
        <v>10000</v>
      </c>
      <c r="H173" s="481"/>
      <c r="I173" s="518">
        <v>156.80000000000001</v>
      </c>
      <c r="J173" s="479">
        <f>K173-I173</f>
        <v>0</v>
      </c>
      <c r="K173" s="479">
        <v>156.80000000000001</v>
      </c>
      <c r="L173" s="484">
        <v>0.9</v>
      </c>
      <c r="M173" s="480">
        <f>L173*K173*F173</f>
        <v>5644.8</v>
      </c>
    </row>
    <row r="174" spans="1:13" s="224" customFormat="1">
      <c r="A174" s="511" t="s">
        <v>28</v>
      </c>
      <c r="B174" s="512" t="s">
        <v>779</v>
      </c>
      <c r="C174" s="517" t="s">
        <v>607</v>
      </c>
      <c r="D174" s="513" t="s">
        <v>42</v>
      </c>
      <c r="E174" s="514">
        <v>50</v>
      </c>
      <c r="F174" s="479">
        <v>51</v>
      </c>
      <c r="G174" s="480">
        <f>F174*E174</f>
        <v>2550</v>
      </c>
      <c r="H174" s="481"/>
      <c r="I174" s="518">
        <v>218.8</v>
      </c>
      <c r="J174" s="479">
        <f>K174-I174</f>
        <v>0</v>
      </c>
      <c r="K174" s="479">
        <v>218.8</v>
      </c>
      <c r="L174" s="484">
        <v>0.9</v>
      </c>
      <c r="M174" s="480">
        <f>L174*K174*F174</f>
        <v>10042.92</v>
      </c>
    </row>
    <row r="175" spans="1:13" s="224" customFormat="1">
      <c r="A175" s="511" t="s">
        <v>29</v>
      </c>
      <c r="B175" s="512" t="s">
        <v>779</v>
      </c>
      <c r="C175" s="517" t="s">
        <v>608</v>
      </c>
      <c r="D175" s="513" t="s">
        <v>42</v>
      </c>
      <c r="E175" s="514">
        <v>600</v>
      </c>
      <c r="F175" s="479">
        <v>74</v>
      </c>
      <c r="G175" s="480">
        <f>F175*E175</f>
        <v>44400</v>
      </c>
      <c r="H175" s="481"/>
      <c r="I175" s="518">
        <v>369</v>
      </c>
      <c r="J175" s="479">
        <f>K175-I175</f>
        <v>0</v>
      </c>
      <c r="K175" s="479">
        <v>369</v>
      </c>
      <c r="L175" s="484">
        <v>0.9</v>
      </c>
      <c r="M175" s="480">
        <f>L175*K175*F175</f>
        <v>24575.4</v>
      </c>
    </row>
    <row r="176" spans="1:13" s="224" customFormat="1">
      <c r="A176" s="511" t="s">
        <v>45</v>
      </c>
      <c r="B176" s="512" t="s">
        <v>779</v>
      </c>
      <c r="C176" s="517" t="s">
        <v>609</v>
      </c>
      <c r="D176" s="513" t="s">
        <v>42</v>
      </c>
      <c r="E176" s="514">
        <v>80</v>
      </c>
      <c r="F176" s="479">
        <v>103</v>
      </c>
      <c r="G176" s="480">
        <f>F176*E176</f>
        <v>8240</v>
      </c>
      <c r="H176" s="481"/>
      <c r="I176" s="518">
        <v>109.85</v>
      </c>
      <c r="J176" s="479">
        <f>K176-I176</f>
        <v>0</v>
      </c>
      <c r="K176" s="479">
        <v>109.85</v>
      </c>
      <c r="L176" s="484">
        <v>0.9</v>
      </c>
      <c r="M176" s="480">
        <f>L176*K176*F176</f>
        <v>10183.094999999999</v>
      </c>
    </row>
    <row r="177" spans="1:13" s="224" customFormat="1" ht="51">
      <c r="A177" s="475">
        <v>2</v>
      </c>
      <c r="B177" s="476"/>
      <c r="C177" s="496" t="s">
        <v>448</v>
      </c>
      <c r="D177" s="478"/>
      <c r="E177" s="478"/>
      <c r="F177" s="479"/>
      <c r="G177" s="480"/>
      <c r="H177" s="481"/>
      <c r="I177" s="518"/>
      <c r="J177" s="478"/>
      <c r="K177" s="479"/>
      <c r="L177" s="478"/>
      <c r="M177" s="480"/>
    </row>
    <row r="178" spans="1:13">
      <c r="A178" s="120" t="s">
        <v>817</v>
      </c>
      <c r="B178" s="121" t="s">
        <v>779</v>
      </c>
      <c r="C178" s="126" t="s">
        <v>606</v>
      </c>
      <c r="D178" s="122" t="s">
        <v>42</v>
      </c>
      <c r="E178" s="123">
        <v>200</v>
      </c>
      <c r="F178" s="78">
        <v>46</v>
      </c>
      <c r="G178" s="79">
        <f>F178*E178</f>
        <v>9200</v>
      </c>
      <c r="H178" s="76"/>
      <c r="I178" s="471"/>
      <c r="J178" s="78">
        <f>K178-I178</f>
        <v>0</v>
      </c>
      <c r="K178" s="78"/>
      <c r="L178" s="122"/>
      <c r="M178" s="79">
        <f>F178*K178</f>
        <v>0</v>
      </c>
    </row>
    <row r="179" spans="1:13">
      <c r="A179" s="120" t="s">
        <v>818</v>
      </c>
      <c r="B179" s="121" t="s">
        <v>779</v>
      </c>
      <c r="C179" s="126" t="s">
        <v>608</v>
      </c>
      <c r="D179" s="122" t="s">
        <v>42</v>
      </c>
      <c r="E179" s="123">
        <v>105</v>
      </c>
      <c r="F179" s="78">
        <v>92</v>
      </c>
      <c r="G179" s="79">
        <f>F179*E179</f>
        <v>9660</v>
      </c>
      <c r="H179" s="76"/>
      <c r="I179" s="471"/>
      <c r="J179" s="78">
        <f>K179-I179</f>
        <v>0</v>
      </c>
      <c r="K179" s="78"/>
      <c r="L179" s="122"/>
      <c r="M179" s="79">
        <f>F179*K179</f>
        <v>0</v>
      </c>
    </row>
    <row r="180" spans="1:13">
      <c r="A180" s="120" t="s">
        <v>819</v>
      </c>
      <c r="B180" s="121" t="s">
        <v>779</v>
      </c>
      <c r="C180" s="126" t="s">
        <v>609</v>
      </c>
      <c r="D180" s="122" t="s">
        <v>42</v>
      </c>
      <c r="E180" s="123">
        <v>200</v>
      </c>
      <c r="F180" s="78">
        <v>126</v>
      </c>
      <c r="G180" s="79">
        <f>F180*E180</f>
        <v>25200</v>
      </c>
      <c r="H180" s="76"/>
      <c r="I180" s="471"/>
      <c r="J180" s="78">
        <f>K180-I180</f>
        <v>0</v>
      </c>
      <c r="K180" s="78"/>
      <c r="L180" s="122"/>
      <c r="M180" s="79">
        <f>F180*K180</f>
        <v>0</v>
      </c>
    </row>
    <row r="181" spans="1:13" ht="51">
      <c r="A181" s="68">
        <v>3</v>
      </c>
      <c r="B181" s="69"/>
      <c r="C181" s="70" t="s">
        <v>96</v>
      </c>
      <c r="D181" s="91"/>
      <c r="E181" s="91"/>
      <c r="F181" s="92"/>
      <c r="G181" s="93"/>
      <c r="H181" s="76"/>
      <c r="I181" s="549"/>
      <c r="J181" s="91"/>
      <c r="K181" s="92"/>
      <c r="L181" s="91"/>
      <c r="M181" s="93"/>
    </row>
    <row r="182" spans="1:13">
      <c r="A182" s="120" t="s">
        <v>575</v>
      </c>
      <c r="B182" s="121" t="s">
        <v>779</v>
      </c>
      <c r="C182" s="97" t="s">
        <v>574</v>
      </c>
      <c r="D182" s="91" t="s">
        <v>67</v>
      </c>
      <c r="E182" s="91">
        <v>4</v>
      </c>
      <c r="F182" s="92">
        <v>172</v>
      </c>
      <c r="G182" s="93">
        <f>F182*E182</f>
        <v>688</v>
      </c>
      <c r="H182" s="76"/>
      <c r="I182" s="471"/>
      <c r="J182" s="78">
        <f>K182-I182</f>
        <v>0</v>
      </c>
      <c r="K182" s="78"/>
      <c r="L182" s="91"/>
      <c r="M182" s="79">
        <f>F182*K182</f>
        <v>0</v>
      </c>
    </row>
    <row r="183" spans="1:13" ht="38.25">
      <c r="A183" s="68">
        <v>4</v>
      </c>
      <c r="B183" s="69">
        <v>18</v>
      </c>
      <c r="C183" s="70" t="s">
        <v>576</v>
      </c>
      <c r="D183" s="91"/>
      <c r="E183" s="91"/>
      <c r="F183" s="92"/>
      <c r="G183" s="93"/>
      <c r="H183" s="76"/>
      <c r="I183" s="549"/>
      <c r="J183" s="91"/>
      <c r="K183" s="92"/>
      <c r="L183" s="91"/>
      <c r="M183" s="93"/>
    </row>
    <row r="184" spans="1:13">
      <c r="A184" s="120" t="s">
        <v>577</v>
      </c>
      <c r="B184" s="121" t="s">
        <v>779</v>
      </c>
      <c r="C184" s="97" t="s">
        <v>578</v>
      </c>
      <c r="D184" s="91" t="s">
        <v>67</v>
      </c>
      <c r="E184" s="91">
        <v>10</v>
      </c>
      <c r="F184" s="92">
        <v>23</v>
      </c>
      <c r="G184" s="93">
        <f>F184*E184</f>
        <v>230</v>
      </c>
      <c r="H184" s="76"/>
      <c r="I184" s="471"/>
      <c r="J184" s="78">
        <f>K184-I184</f>
        <v>0</v>
      </c>
      <c r="K184" s="78"/>
      <c r="L184" s="91"/>
      <c r="M184" s="79">
        <f>F184*K184</f>
        <v>0</v>
      </c>
    </row>
    <row r="185" spans="1:13" s="224" customFormat="1" ht="38.25">
      <c r="A185" s="475">
        <v>5</v>
      </c>
      <c r="B185" s="476">
        <v>18</v>
      </c>
      <c r="C185" s="496" t="s">
        <v>0</v>
      </c>
      <c r="D185" s="478" t="s">
        <v>42</v>
      </c>
      <c r="E185" s="478">
        <v>1000</v>
      </c>
      <c r="F185" s="479">
        <v>25</v>
      </c>
      <c r="G185" s="480">
        <f>F185*E185</f>
        <v>25000</v>
      </c>
      <c r="H185" s="481"/>
      <c r="I185" s="518">
        <v>275</v>
      </c>
      <c r="J185" s="479">
        <f>K185-I185</f>
        <v>0</v>
      </c>
      <c r="K185" s="479">
        <v>275</v>
      </c>
      <c r="L185" s="484">
        <v>0.95</v>
      </c>
      <c r="M185" s="480">
        <f>L185*K185*F185</f>
        <v>6531.25</v>
      </c>
    </row>
    <row r="186" spans="1:13" ht="51">
      <c r="A186" s="68">
        <v>6</v>
      </c>
      <c r="B186" s="69"/>
      <c r="C186" s="70" t="s">
        <v>97</v>
      </c>
      <c r="D186" s="77"/>
      <c r="E186" s="77"/>
      <c r="F186" s="78"/>
      <c r="G186" s="79"/>
      <c r="H186" s="76"/>
      <c r="I186" s="471"/>
      <c r="J186" s="77"/>
      <c r="K186" s="78"/>
      <c r="L186" s="77"/>
      <c r="M186" s="79"/>
    </row>
    <row r="187" spans="1:13" ht="13.5" thickBot="1">
      <c r="A187" s="127" t="s">
        <v>3</v>
      </c>
      <c r="B187" s="128" t="s">
        <v>779</v>
      </c>
      <c r="C187" s="129" t="s">
        <v>2</v>
      </c>
      <c r="D187" s="81" t="s">
        <v>30</v>
      </c>
      <c r="E187" s="81">
        <v>4</v>
      </c>
      <c r="F187" s="82">
        <v>977</v>
      </c>
      <c r="G187" s="83">
        <f>F187*E187</f>
        <v>3908</v>
      </c>
      <c r="H187" s="76"/>
      <c r="I187" s="234"/>
      <c r="J187" s="82">
        <f>K187-I187</f>
        <v>0</v>
      </c>
      <c r="K187" s="82"/>
      <c r="L187" s="81"/>
      <c r="M187" s="188">
        <f>F187*K187</f>
        <v>0</v>
      </c>
    </row>
    <row r="188" spans="1:13" ht="24.95" customHeight="1" thickTop="1" thickBot="1">
      <c r="A188" s="74"/>
      <c r="B188" s="15"/>
      <c r="C188" s="16" t="s">
        <v>4</v>
      </c>
      <c r="D188" s="84"/>
      <c r="E188" s="84"/>
      <c r="F188" s="85"/>
      <c r="G188" s="86">
        <f>SUM(G173:G187)</f>
        <v>139076</v>
      </c>
      <c r="H188" s="76"/>
      <c r="I188" s="573"/>
      <c r="J188" s="84"/>
      <c r="K188" s="85"/>
      <c r="L188" s="84"/>
      <c r="M188" s="227">
        <f>SUM(M173:M187)</f>
        <v>56977.465000000004</v>
      </c>
    </row>
    <row r="189" spans="1:13" ht="18.75" customHeight="1" thickTop="1">
      <c r="A189" s="66"/>
      <c r="B189" s="67"/>
      <c r="C189" s="96" t="s">
        <v>5</v>
      </c>
      <c r="D189" s="88"/>
      <c r="E189" s="88"/>
      <c r="F189" s="89"/>
      <c r="G189" s="90"/>
      <c r="H189" s="76"/>
      <c r="I189" s="575"/>
      <c r="J189" s="88"/>
      <c r="K189" s="89"/>
      <c r="L189" s="88"/>
      <c r="M189" s="90"/>
    </row>
    <row r="190" spans="1:13" ht="25.5">
      <c r="A190" s="68">
        <v>1</v>
      </c>
      <c r="B190" s="69"/>
      <c r="C190" s="97" t="s">
        <v>6</v>
      </c>
      <c r="D190" s="91"/>
      <c r="E190" s="91"/>
      <c r="F190" s="92"/>
      <c r="G190" s="93"/>
      <c r="H190" s="76"/>
      <c r="I190" s="549"/>
      <c r="J190" s="91"/>
      <c r="K190" s="92"/>
      <c r="L190" s="91"/>
      <c r="M190" s="93"/>
    </row>
    <row r="191" spans="1:13" ht="15">
      <c r="A191" s="120" t="s">
        <v>27</v>
      </c>
      <c r="B191" s="121" t="s">
        <v>779</v>
      </c>
      <c r="C191" s="130" t="s">
        <v>7</v>
      </c>
      <c r="D191" s="122" t="s">
        <v>42</v>
      </c>
      <c r="E191" s="123">
        <v>125</v>
      </c>
      <c r="F191" s="78">
        <v>155</v>
      </c>
      <c r="G191" s="79">
        <f t="shared" ref="G191:G196" si="16">F191*E191</f>
        <v>19375</v>
      </c>
      <c r="H191" s="76"/>
      <c r="I191" s="471"/>
      <c r="J191" s="78">
        <f t="shared" ref="J191:J196" si="17">K191-I191</f>
        <v>0</v>
      </c>
      <c r="K191" s="78"/>
      <c r="L191" s="122"/>
      <c r="M191" s="79">
        <f t="shared" ref="M191:M196" si="18">F191*K191</f>
        <v>0</v>
      </c>
    </row>
    <row r="192" spans="1:13" ht="15">
      <c r="A192" s="120" t="s">
        <v>28</v>
      </c>
      <c r="B192" s="121" t="s">
        <v>779</v>
      </c>
      <c r="C192" s="130" t="s">
        <v>8</v>
      </c>
      <c r="D192" s="122" t="s">
        <v>42</v>
      </c>
      <c r="E192" s="123">
        <v>75</v>
      </c>
      <c r="F192" s="78">
        <v>247</v>
      </c>
      <c r="G192" s="79">
        <f t="shared" si="16"/>
        <v>18525</v>
      </c>
      <c r="H192" s="76"/>
      <c r="I192" s="471">
        <v>41.3</v>
      </c>
      <c r="J192" s="78">
        <f t="shared" si="17"/>
        <v>0</v>
      </c>
      <c r="K192" s="78">
        <v>41.3</v>
      </c>
      <c r="L192" s="484">
        <v>0.95</v>
      </c>
      <c r="M192" s="480">
        <f>L192*K192*F192</f>
        <v>9691.0449999999983</v>
      </c>
    </row>
    <row r="193" spans="1:13" ht="15">
      <c r="A193" s="120" t="s">
        <v>29</v>
      </c>
      <c r="B193" s="121" t="s">
        <v>779</v>
      </c>
      <c r="C193" s="130" t="s">
        <v>9</v>
      </c>
      <c r="D193" s="122" t="s">
        <v>42</v>
      </c>
      <c r="E193" s="123">
        <v>150</v>
      </c>
      <c r="F193" s="78">
        <v>287</v>
      </c>
      <c r="G193" s="79">
        <f t="shared" si="16"/>
        <v>43050</v>
      </c>
      <c r="H193" s="76"/>
      <c r="I193" s="471">
        <v>41.3</v>
      </c>
      <c r="J193" s="78">
        <f t="shared" si="17"/>
        <v>0</v>
      </c>
      <c r="K193" s="78">
        <v>41.3</v>
      </c>
      <c r="L193" s="484">
        <v>0.95</v>
      </c>
      <c r="M193" s="480">
        <f>L193*K193*F193</f>
        <v>11260.444999999998</v>
      </c>
    </row>
    <row r="194" spans="1:13" ht="25.5">
      <c r="A194" s="80">
        <v>2</v>
      </c>
      <c r="B194" s="77">
        <v>18</v>
      </c>
      <c r="C194" s="97" t="s">
        <v>10</v>
      </c>
      <c r="D194" s="77" t="s">
        <v>67</v>
      </c>
      <c r="E194" s="77">
        <v>10</v>
      </c>
      <c r="F194" s="78">
        <v>690</v>
      </c>
      <c r="G194" s="79">
        <f t="shared" si="16"/>
        <v>6900</v>
      </c>
      <c r="H194" s="76"/>
      <c r="I194" s="471"/>
      <c r="J194" s="78">
        <f t="shared" si="17"/>
        <v>0</v>
      </c>
      <c r="K194" s="78"/>
      <c r="L194" s="77"/>
      <c r="M194" s="79">
        <f t="shared" si="18"/>
        <v>0</v>
      </c>
    </row>
    <row r="195" spans="1:13" ht="25.5">
      <c r="A195" s="80">
        <v>3</v>
      </c>
      <c r="B195" s="77">
        <v>18</v>
      </c>
      <c r="C195" s="97" t="s">
        <v>11</v>
      </c>
      <c r="D195" s="77" t="s">
        <v>67</v>
      </c>
      <c r="E195" s="77">
        <v>10</v>
      </c>
      <c r="F195" s="78">
        <v>2875</v>
      </c>
      <c r="G195" s="79">
        <f t="shared" si="16"/>
        <v>28750</v>
      </c>
      <c r="H195" s="76"/>
      <c r="I195" s="471"/>
      <c r="J195" s="78">
        <f t="shared" si="17"/>
        <v>0</v>
      </c>
      <c r="K195" s="78"/>
      <c r="L195" s="77"/>
      <c r="M195" s="79">
        <f t="shared" si="18"/>
        <v>0</v>
      </c>
    </row>
    <row r="196" spans="1:13" ht="26.25" thickBot="1">
      <c r="A196" s="131">
        <v>4</v>
      </c>
      <c r="B196" s="132">
        <v>18</v>
      </c>
      <c r="C196" s="133" t="s">
        <v>222</v>
      </c>
      <c r="D196" s="132" t="s">
        <v>67</v>
      </c>
      <c r="E196" s="132">
        <v>1</v>
      </c>
      <c r="F196" s="190">
        <v>460</v>
      </c>
      <c r="G196" s="188">
        <f t="shared" si="16"/>
        <v>460</v>
      </c>
      <c r="H196" s="76"/>
      <c r="I196" s="471"/>
      <c r="J196" s="78">
        <f t="shared" si="17"/>
        <v>0</v>
      </c>
      <c r="K196" s="78"/>
      <c r="L196" s="132"/>
      <c r="M196" s="79">
        <f t="shared" si="18"/>
        <v>0</v>
      </c>
    </row>
    <row r="197" spans="1:13" ht="24.95" customHeight="1" thickTop="1" thickBot="1">
      <c r="A197" s="134"/>
      <c r="B197" s="115"/>
      <c r="C197" s="116" t="s">
        <v>223</v>
      </c>
      <c r="D197" s="144"/>
      <c r="E197" s="144"/>
      <c r="F197" s="149"/>
      <c r="G197" s="147">
        <f>SUM(G191:G196)</f>
        <v>117060</v>
      </c>
      <c r="H197" s="76"/>
      <c r="I197" s="485"/>
      <c r="J197" s="195"/>
      <c r="K197" s="196"/>
      <c r="L197" s="144"/>
      <c r="M197" s="229">
        <f>SUM(M191:M196)</f>
        <v>20951.489999999998</v>
      </c>
    </row>
    <row r="198" spans="1:13" ht="9.9499999999999993" customHeight="1" thickTop="1" thickBot="1">
      <c r="A198" s="15"/>
      <c r="B198" s="15"/>
      <c r="C198" s="16"/>
      <c r="D198" s="84"/>
      <c r="E198" s="84"/>
      <c r="F198" s="172"/>
      <c r="G198" s="173"/>
      <c r="H198" s="76"/>
      <c r="I198" s="576"/>
      <c r="J198" s="84"/>
      <c r="K198" s="172"/>
      <c r="L198" s="84"/>
      <c r="M198" s="173"/>
    </row>
    <row r="199" spans="1:13" ht="24.95" customHeight="1" thickTop="1" thickBot="1">
      <c r="A199" s="117"/>
      <c r="B199" s="118"/>
      <c r="C199" s="106" t="s">
        <v>177</v>
      </c>
      <c r="D199" s="191"/>
      <c r="E199" s="191"/>
      <c r="F199" s="194"/>
      <c r="G199" s="176">
        <f>G197+G188+G170+G154</f>
        <v>790131</v>
      </c>
      <c r="H199" s="76"/>
      <c r="I199" s="582"/>
      <c r="J199" s="191"/>
      <c r="K199" s="194"/>
      <c r="L199" s="191"/>
      <c r="M199" s="228">
        <f>M197+M188+M170+M154</f>
        <v>128374.19499999999</v>
      </c>
    </row>
    <row r="200" spans="1:13" ht="9.9499999999999993" customHeight="1" thickTop="1">
      <c r="A200" s="9"/>
      <c r="B200" s="9"/>
      <c r="C200" s="10"/>
      <c r="D200" s="177"/>
      <c r="E200" s="177"/>
      <c r="F200" s="178"/>
      <c r="G200" s="178"/>
      <c r="H200" s="182"/>
      <c r="I200" s="567"/>
      <c r="J200" s="177"/>
      <c r="K200" s="178"/>
      <c r="L200" s="177"/>
      <c r="M200" s="178"/>
    </row>
    <row r="201" spans="1:13" ht="25.5" customHeight="1">
      <c r="A201" s="8" t="s">
        <v>868</v>
      </c>
      <c r="B201" s="8"/>
      <c r="C201" s="8"/>
      <c r="D201" s="179"/>
      <c r="E201" s="179"/>
      <c r="F201" s="180"/>
      <c r="G201" s="180"/>
      <c r="H201" s="76"/>
      <c r="I201" s="578"/>
      <c r="J201" s="179"/>
      <c r="K201" s="180"/>
      <c r="L201" s="179"/>
      <c r="M201" s="180"/>
    </row>
    <row r="202" spans="1:13" ht="10.5" customHeight="1" thickBot="1">
      <c r="A202" s="3"/>
      <c r="B202" s="3"/>
      <c r="C202" s="3"/>
      <c r="D202" s="182"/>
      <c r="E202" s="183"/>
      <c r="F202" s="184"/>
      <c r="G202" s="184"/>
      <c r="H202" s="76"/>
      <c r="I202" s="579"/>
      <c r="J202" s="183"/>
      <c r="K202" s="184"/>
      <c r="L202" s="182"/>
      <c r="M202" s="184"/>
    </row>
    <row r="203" spans="1:13" ht="25.5" customHeight="1" thickTop="1">
      <c r="A203" s="107" t="s">
        <v>247</v>
      </c>
      <c r="B203" s="108"/>
      <c r="C203" s="108" t="s">
        <v>248</v>
      </c>
      <c r="D203" s="108" t="s">
        <v>245</v>
      </c>
      <c r="E203" s="108" t="s">
        <v>246</v>
      </c>
      <c r="F203" s="109" t="s">
        <v>249</v>
      </c>
      <c r="G203" s="110" t="s">
        <v>244</v>
      </c>
      <c r="H203" s="76"/>
      <c r="I203" s="580"/>
      <c r="J203" s="108"/>
      <c r="K203" s="109"/>
      <c r="L203" s="108"/>
      <c r="M203" s="110"/>
    </row>
    <row r="204" spans="1:13" ht="18.75" customHeight="1">
      <c r="A204" s="68"/>
      <c r="B204" s="69"/>
      <c r="C204" s="75" t="s">
        <v>224</v>
      </c>
      <c r="D204" s="91"/>
      <c r="E204" s="91"/>
      <c r="F204" s="92"/>
      <c r="G204" s="93"/>
      <c r="H204" s="76"/>
      <c r="I204" s="549"/>
      <c r="J204" s="91"/>
      <c r="K204" s="92"/>
      <c r="L204" s="91"/>
      <c r="M204" s="93"/>
    </row>
    <row r="205" spans="1:13" ht="51">
      <c r="A205" s="68">
        <v>1</v>
      </c>
      <c r="B205" s="69"/>
      <c r="C205" s="97" t="s">
        <v>469</v>
      </c>
      <c r="D205" s="91"/>
      <c r="E205" s="91"/>
      <c r="F205" s="92"/>
      <c r="G205" s="93"/>
      <c r="H205" s="76"/>
      <c r="I205" s="549"/>
      <c r="J205" s="91"/>
      <c r="K205" s="92"/>
      <c r="L205" s="91"/>
      <c r="M205" s="93"/>
    </row>
    <row r="206" spans="1:13">
      <c r="A206" s="120" t="s">
        <v>27</v>
      </c>
      <c r="B206" s="121" t="s">
        <v>780</v>
      </c>
      <c r="C206" s="126" t="s">
        <v>453</v>
      </c>
      <c r="D206" s="122" t="s">
        <v>552</v>
      </c>
      <c r="E206" s="123">
        <v>60</v>
      </c>
      <c r="F206" s="78">
        <v>960</v>
      </c>
      <c r="G206" s="79">
        <f t="shared" ref="G206:G211" si="19">F206*E206</f>
        <v>57600</v>
      </c>
      <c r="H206" s="222"/>
      <c r="I206" s="471">
        <v>55</v>
      </c>
      <c r="J206" s="78">
        <f t="shared" ref="J206:J211" si="20">K206-I206</f>
        <v>15</v>
      </c>
      <c r="K206" s="78">
        <v>70</v>
      </c>
      <c r="L206" s="446">
        <v>0.85</v>
      </c>
      <c r="M206" s="79">
        <f t="shared" ref="M206:M211" si="21">F206*L206*K206</f>
        <v>57120</v>
      </c>
    </row>
    <row r="207" spans="1:13">
      <c r="A207" s="120" t="s">
        <v>28</v>
      </c>
      <c r="B207" s="121" t="s">
        <v>780</v>
      </c>
      <c r="C207" s="126" t="s">
        <v>454</v>
      </c>
      <c r="D207" s="122" t="s">
        <v>552</v>
      </c>
      <c r="E207" s="123">
        <v>185</v>
      </c>
      <c r="F207" s="78">
        <v>720</v>
      </c>
      <c r="G207" s="79">
        <f t="shared" si="19"/>
        <v>133200</v>
      </c>
      <c r="H207" s="222"/>
      <c r="I207" s="471">
        <v>121</v>
      </c>
      <c r="J207" s="78">
        <f t="shared" si="20"/>
        <v>22</v>
      </c>
      <c r="K207" s="78">
        <v>143</v>
      </c>
      <c r="L207" s="446">
        <v>0.85</v>
      </c>
      <c r="M207" s="79">
        <f t="shared" si="21"/>
        <v>87516</v>
      </c>
    </row>
    <row r="208" spans="1:13">
      <c r="A208" s="120" t="s">
        <v>29</v>
      </c>
      <c r="B208" s="121" t="s">
        <v>780</v>
      </c>
      <c r="C208" s="126" t="s">
        <v>455</v>
      </c>
      <c r="D208" s="122" t="s">
        <v>552</v>
      </c>
      <c r="E208" s="123">
        <v>45</v>
      </c>
      <c r="F208" s="78">
        <v>420</v>
      </c>
      <c r="G208" s="79">
        <f t="shared" si="19"/>
        <v>18900</v>
      </c>
      <c r="H208" s="222"/>
      <c r="I208" s="471"/>
      <c r="J208" s="78">
        <f t="shared" si="20"/>
        <v>45</v>
      </c>
      <c r="K208" s="78">
        <v>45</v>
      </c>
      <c r="L208" s="446">
        <v>0.3</v>
      </c>
      <c r="M208" s="79">
        <f t="shared" si="21"/>
        <v>5670</v>
      </c>
    </row>
    <row r="209" spans="1:13">
      <c r="A209" s="120" t="s">
        <v>45</v>
      </c>
      <c r="B209" s="121" t="s">
        <v>780</v>
      </c>
      <c r="C209" s="126" t="s">
        <v>456</v>
      </c>
      <c r="D209" s="122" t="s">
        <v>552</v>
      </c>
      <c r="E209" s="123">
        <v>50</v>
      </c>
      <c r="F209" s="78">
        <v>240</v>
      </c>
      <c r="G209" s="79">
        <f t="shared" si="19"/>
        <v>12000</v>
      </c>
      <c r="H209" s="222"/>
      <c r="I209" s="471">
        <v>23</v>
      </c>
      <c r="J209" s="78">
        <f t="shared" si="20"/>
        <v>0</v>
      </c>
      <c r="K209" s="78">
        <v>23</v>
      </c>
      <c r="L209" s="446">
        <v>0.3</v>
      </c>
      <c r="M209" s="79">
        <f t="shared" si="21"/>
        <v>1656</v>
      </c>
    </row>
    <row r="210" spans="1:13">
      <c r="A210" s="120" t="s">
        <v>47</v>
      </c>
      <c r="B210" s="121" t="s">
        <v>780</v>
      </c>
      <c r="C210" s="126" t="s">
        <v>457</v>
      </c>
      <c r="D210" s="122" t="s">
        <v>552</v>
      </c>
      <c r="E210" s="123">
        <v>120</v>
      </c>
      <c r="F210" s="78">
        <v>180</v>
      </c>
      <c r="G210" s="79">
        <f t="shared" si="19"/>
        <v>21600</v>
      </c>
      <c r="H210" s="222"/>
      <c r="I210" s="471">
        <v>100</v>
      </c>
      <c r="J210" s="78">
        <f t="shared" si="20"/>
        <v>0</v>
      </c>
      <c r="K210" s="78">
        <v>100</v>
      </c>
      <c r="L210" s="446">
        <v>0.3</v>
      </c>
      <c r="M210" s="79">
        <f t="shared" si="21"/>
        <v>5400</v>
      </c>
    </row>
    <row r="211" spans="1:13" ht="13.5" thickBot="1">
      <c r="A211" s="127" t="s">
        <v>589</v>
      </c>
      <c r="B211" s="128" t="s">
        <v>780</v>
      </c>
      <c r="C211" s="135" t="s">
        <v>458</v>
      </c>
      <c r="D211" s="197" t="s">
        <v>552</v>
      </c>
      <c r="E211" s="198">
        <v>60</v>
      </c>
      <c r="F211" s="82">
        <v>96</v>
      </c>
      <c r="G211" s="83">
        <f t="shared" si="19"/>
        <v>5760</v>
      </c>
      <c r="H211" s="222"/>
      <c r="I211" s="234">
        <v>50</v>
      </c>
      <c r="J211" s="82">
        <f t="shared" si="20"/>
        <v>0</v>
      </c>
      <c r="K211" s="82">
        <v>50</v>
      </c>
      <c r="L211" s="446">
        <v>0.3</v>
      </c>
      <c r="M211" s="79">
        <f t="shared" si="21"/>
        <v>1439.9999999999998</v>
      </c>
    </row>
    <row r="212" spans="1:13" ht="24.95" customHeight="1" thickTop="1" thickBot="1">
      <c r="A212" s="74"/>
      <c r="B212" s="15"/>
      <c r="C212" s="16" t="s">
        <v>521</v>
      </c>
      <c r="D212" s="84"/>
      <c r="E212" s="84"/>
      <c r="F212" s="85"/>
      <c r="G212" s="86">
        <f>SUM(G206:G211)</f>
        <v>249060</v>
      </c>
      <c r="H212" s="76"/>
      <c r="I212" s="573"/>
      <c r="J212" s="84"/>
      <c r="K212" s="85"/>
      <c r="L212" s="84"/>
      <c r="M212" s="226">
        <f>SUM(M206:M211)</f>
        <v>158802</v>
      </c>
    </row>
    <row r="213" spans="1:13" ht="18.75" customHeight="1" thickTop="1">
      <c r="A213" s="66"/>
      <c r="B213" s="67"/>
      <c r="C213" s="96" t="s">
        <v>727</v>
      </c>
      <c r="D213" s="88"/>
      <c r="E213" s="88"/>
      <c r="F213" s="89"/>
      <c r="G213" s="90"/>
      <c r="H213" s="76"/>
      <c r="I213" s="575"/>
      <c r="J213" s="88"/>
      <c r="K213" s="89"/>
      <c r="L213" s="88"/>
      <c r="M213" s="90"/>
    </row>
    <row r="214" spans="1:13" ht="51">
      <c r="A214" s="68">
        <v>2</v>
      </c>
      <c r="B214" s="69"/>
      <c r="C214" s="97" t="s">
        <v>470</v>
      </c>
      <c r="D214" s="77"/>
      <c r="E214" s="77"/>
      <c r="F214" s="78"/>
      <c r="G214" s="79"/>
      <c r="H214" s="76"/>
      <c r="I214" s="471"/>
      <c r="J214" s="77"/>
      <c r="K214" s="78"/>
      <c r="L214" s="77"/>
      <c r="M214" s="79"/>
    </row>
    <row r="215" spans="1:13">
      <c r="A215" s="120" t="s">
        <v>817</v>
      </c>
      <c r="B215" s="121" t="s">
        <v>780</v>
      </c>
      <c r="C215" s="126" t="s">
        <v>522</v>
      </c>
      <c r="D215" s="122" t="s">
        <v>523</v>
      </c>
      <c r="E215" s="123">
        <v>845</v>
      </c>
      <c r="F215" s="78">
        <v>156</v>
      </c>
      <c r="G215" s="79">
        <f>F215*E215</f>
        <v>131820</v>
      </c>
      <c r="H215" s="76"/>
      <c r="I215" s="471">
        <v>455</v>
      </c>
      <c r="J215" s="78">
        <f>K215-I215</f>
        <v>0</v>
      </c>
      <c r="K215" s="78">
        <v>455</v>
      </c>
      <c r="L215" s="446">
        <v>0.3</v>
      </c>
      <c r="M215" s="79">
        <f>L215*K215*F215</f>
        <v>21294</v>
      </c>
    </row>
    <row r="216" spans="1:13">
      <c r="A216" s="120" t="s">
        <v>818</v>
      </c>
      <c r="B216" s="121" t="s">
        <v>780</v>
      </c>
      <c r="C216" s="126" t="s">
        <v>524</v>
      </c>
      <c r="D216" s="122" t="s">
        <v>523</v>
      </c>
      <c r="E216" s="123">
        <v>139</v>
      </c>
      <c r="F216" s="78">
        <v>180</v>
      </c>
      <c r="G216" s="79">
        <f>F216*E216</f>
        <v>25020</v>
      </c>
      <c r="H216" s="76"/>
      <c r="I216" s="471">
        <v>72</v>
      </c>
      <c r="J216" s="78">
        <f>K216-I216</f>
        <v>0</v>
      </c>
      <c r="K216" s="78">
        <v>72</v>
      </c>
      <c r="L216" s="446">
        <v>0.3</v>
      </c>
      <c r="M216" s="79">
        <f>L216*K216*F216</f>
        <v>3887.9999999999995</v>
      </c>
    </row>
    <row r="217" spans="1:13">
      <c r="A217" s="120" t="s">
        <v>819</v>
      </c>
      <c r="B217" s="121" t="s">
        <v>780</v>
      </c>
      <c r="C217" s="126" t="s">
        <v>525</v>
      </c>
      <c r="D217" s="122" t="s">
        <v>523</v>
      </c>
      <c r="E217" s="123">
        <v>23</v>
      </c>
      <c r="F217" s="78">
        <v>186</v>
      </c>
      <c r="G217" s="79">
        <f>F217*E217</f>
        <v>4278</v>
      </c>
      <c r="H217" s="76"/>
      <c r="I217" s="471">
        <v>26</v>
      </c>
      <c r="J217" s="78">
        <f>K217-I217</f>
        <v>-12</v>
      </c>
      <c r="K217" s="78">
        <v>14</v>
      </c>
      <c r="L217" s="446">
        <v>0.3</v>
      </c>
      <c r="M217" s="79">
        <f>L217*K217*F217</f>
        <v>781.2</v>
      </c>
    </row>
    <row r="218" spans="1:13" ht="13.5" thickBot="1">
      <c r="A218" s="127" t="s">
        <v>594</v>
      </c>
      <c r="B218" s="128" t="s">
        <v>780</v>
      </c>
      <c r="C218" s="136" t="s">
        <v>725</v>
      </c>
      <c r="D218" s="199" t="s">
        <v>523</v>
      </c>
      <c r="E218" s="198">
        <v>46</v>
      </c>
      <c r="F218" s="82">
        <v>192</v>
      </c>
      <c r="G218" s="83">
        <f>F218*E218</f>
        <v>8832</v>
      </c>
      <c r="H218" s="76"/>
      <c r="I218" s="234">
        <v>16</v>
      </c>
      <c r="J218" s="82">
        <f>K218-I218</f>
        <v>0</v>
      </c>
      <c r="K218" s="82">
        <v>16</v>
      </c>
      <c r="L218" s="447">
        <v>0.3</v>
      </c>
      <c r="M218" s="79">
        <f>L218*K218*F218</f>
        <v>921.59999999999991</v>
      </c>
    </row>
    <row r="219" spans="1:13" ht="24.95" customHeight="1" thickTop="1" thickBot="1">
      <c r="A219" s="74"/>
      <c r="B219" s="15"/>
      <c r="C219" s="16" t="s">
        <v>726</v>
      </c>
      <c r="D219" s="84"/>
      <c r="E219" s="84"/>
      <c r="F219" s="85"/>
      <c r="G219" s="86">
        <f>SUM(G215:G218)</f>
        <v>169950</v>
      </c>
      <c r="H219" s="76"/>
      <c r="I219" s="573"/>
      <c r="J219" s="84"/>
      <c r="K219" s="85"/>
      <c r="L219" s="144"/>
      <c r="M219" s="227">
        <f>SUM(M215:M218)</f>
        <v>26884.799999999999</v>
      </c>
    </row>
    <row r="220" spans="1:13" ht="18.75" customHeight="1" thickTop="1">
      <c r="A220" s="66"/>
      <c r="B220" s="67"/>
      <c r="C220" s="96" t="s">
        <v>777</v>
      </c>
      <c r="D220" s="88"/>
      <c r="E220" s="88"/>
      <c r="F220" s="89"/>
      <c r="G220" s="90"/>
      <c r="H220" s="76"/>
      <c r="I220" s="575"/>
      <c r="J220" s="88"/>
      <c r="K220" s="89"/>
      <c r="L220" s="88"/>
      <c r="M220" s="90"/>
    </row>
    <row r="221" spans="1:13" ht="51">
      <c r="A221" s="68">
        <v>3</v>
      </c>
      <c r="B221" s="69"/>
      <c r="C221" s="97" t="s">
        <v>768</v>
      </c>
      <c r="D221" s="77"/>
      <c r="E221" s="77"/>
      <c r="F221" s="78"/>
      <c r="G221" s="79"/>
      <c r="H221" s="76"/>
      <c r="I221" s="471"/>
      <c r="J221" s="77"/>
      <c r="K221" s="78"/>
      <c r="L221" s="77"/>
      <c r="M221" s="79"/>
    </row>
    <row r="222" spans="1:13">
      <c r="A222" s="120" t="s">
        <v>575</v>
      </c>
      <c r="B222" s="121" t="s">
        <v>780</v>
      </c>
      <c r="C222" s="126" t="s">
        <v>769</v>
      </c>
      <c r="D222" s="122" t="s">
        <v>523</v>
      </c>
      <c r="E222" s="123">
        <v>93</v>
      </c>
      <c r="F222" s="78">
        <v>384</v>
      </c>
      <c r="G222" s="79">
        <f>F222*E222</f>
        <v>35712</v>
      </c>
      <c r="H222" s="76"/>
      <c r="I222" s="471">
        <v>70</v>
      </c>
      <c r="J222" s="78">
        <f>K222-I222</f>
        <v>0</v>
      </c>
      <c r="K222" s="78">
        <v>70</v>
      </c>
      <c r="L222" s="446">
        <v>0.3</v>
      </c>
      <c r="M222" s="79">
        <f>L222*K222*F222</f>
        <v>8064</v>
      </c>
    </row>
    <row r="223" spans="1:13">
      <c r="A223" s="120" t="s">
        <v>770</v>
      </c>
      <c r="B223" s="121" t="s">
        <v>780</v>
      </c>
      <c r="C223" s="126" t="s">
        <v>771</v>
      </c>
      <c r="D223" s="122" t="s">
        <v>523</v>
      </c>
      <c r="E223" s="123">
        <v>157</v>
      </c>
      <c r="F223" s="78">
        <v>540</v>
      </c>
      <c r="G223" s="79">
        <f>F223*E223</f>
        <v>84780</v>
      </c>
      <c r="H223" s="76"/>
      <c r="I223" s="471">
        <v>81</v>
      </c>
      <c r="J223" s="78">
        <f>K223-I223</f>
        <v>0</v>
      </c>
      <c r="K223" s="78">
        <v>81</v>
      </c>
      <c r="L223" s="446">
        <v>0.3</v>
      </c>
      <c r="M223" s="79">
        <f>L223*K223*F223</f>
        <v>13122</v>
      </c>
    </row>
    <row r="224" spans="1:13">
      <c r="A224" s="120" t="s">
        <v>772</v>
      </c>
      <c r="B224" s="121" t="s">
        <v>780</v>
      </c>
      <c r="C224" s="137" t="s">
        <v>773</v>
      </c>
      <c r="D224" s="122" t="s">
        <v>523</v>
      </c>
      <c r="E224" s="123">
        <v>1</v>
      </c>
      <c r="F224" s="78">
        <v>780</v>
      </c>
      <c r="G224" s="79">
        <f>F224*E224</f>
        <v>780</v>
      </c>
      <c r="H224" s="76"/>
      <c r="I224" s="471"/>
      <c r="J224" s="78">
        <f>K224-I224</f>
        <v>0</v>
      </c>
      <c r="K224" s="78"/>
      <c r="L224" s="446">
        <v>0</v>
      </c>
      <c r="M224" s="79">
        <f>L224*K224*F224</f>
        <v>0</v>
      </c>
    </row>
    <row r="225" spans="1:13" ht="13.5" thickBot="1">
      <c r="A225" s="127" t="s">
        <v>774</v>
      </c>
      <c r="B225" s="128" t="s">
        <v>780</v>
      </c>
      <c r="C225" s="136" t="s">
        <v>775</v>
      </c>
      <c r="D225" s="199" t="s">
        <v>523</v>
      </c>
      <c r="E225" s="198">
        <v>2</v>
      </c>
      <c r="F225" s="82">
        <v>3600</v>
      </c>
      <c r="G225" s="83">
        <f>F225*E225</f>
        <v>7200</v>
      </c>
      <c r="H225" s="76"/>
      <c r="I225" s="234"/>
      <c r="J225" s="82">
        <f>K225-I225</f>
        <v>0</v>
      </c>
      <c r="K225" s="82"/>
      <c r="L225" s="447">
        <v>0</v>
      </c>
      <c r="M225" s="79">
        <f>L225*K225*F225</f>
        <v>0</v>
      </c>
    </row>
    <row r="226" spans="1:13" ht="24.95" customHeight="1" thickTop="1" thickBot="1">
      <c r="A226" s="74"/>
      <c r="B226" s="15"/>
      <c r="C226" s="16" t="s">
        <v>776</v>
      </c>
      <c r="D226" s="84"/>
      <c r="E226" s="84"/>
      <c r="F226" s="85"/>
      <c r="G226" s="86">
        <f>SUM(G222:G225)</f>
        <v>128472</v>
      </c>
      <c r="H226" s="76"/>
      <c r="I226" s="573"/>
      <c r="J226" s="84"/>
      <c r="K226" s="85"/>
      <c r="L226" s="144"/>
      <c r="M226" s="227">
        <f>SUM(M222:M225)</f>
        <v>21186</v>
      </c>
    </row>
    <row r="227" spans="1:13" ht="18.75" customHeight="1" thickTop="1">
      <c r="A227" s="66"/>
      <c r="B227" s="67"/>
      <c r="C227" s="96" t="s">
        <v>778</v>
      </c>
      <c r="D227" s="88"/>
      <c r="E227" s="88"/>
      <c r="F227" s="89"/>
      <c r="G227" s="90"/>
      <c r="H227" s="76"/>
      <c r="I227" s="575"/>
      <c r="J227" s="88"/>
      <c r="K227" s="89"/>
      <c r="L227" s="88"/>
      <c r="M227" s="90"/>
    </row>
    <row r="228" spans="1:13" ht="51">
      <c r="A228" s="68">
        <v>4</v>
      </c>
      <c r="B228" s="69"/>
      <c r="C228" s="97" t="s">
        <v>636</v>
      </c>
      <c r="D228" s="77"/>
      <c r="E228" s="77"/>
      <c r="F228" s="78"/>
      <c r="G228" s="79"/>
      <c r="H228" s="76"/>
      <c r="I228" s="471"/>
      <c r="J228" s="77"/>
      <c r="K228" s="78"/>
      <c r="L228" s="77"/>
      <c r="M228" s="79"/>
    </row>
    <row r="229" spans="1:13" ht="25.5">
      <c r="A229" s="120" t="s">
        <v>577</v>
      </c>
      <c r="B229" s="121" t="s">
        <v>780</v>
      </c>
      <c r="C229" s="126" t="s">
        <v>782</v>
      </c>
      <c r="D229" s="122" t="s">
        <v>523</v>
      </c>
      <c r="E229" s="123">
        <v>242</v>
      </c>
      <c r="F229" s="78">
        <v>144</v>
      </c>
      <c r="G229" s="79">
        <f t="shared" ref="G229:G236" si="22">F229*E229</f>
        <v>34848</v>
      </c>
      <c r="H229" s="76"/>
      <c r="I229" s="471">
        <v>74</v>
      </c>
      <c r="J229" s="78">
        <f t="shared" ref="J229:J236" si="23">K229-I229</f>
        <v>0</v>
      </c>
      <c r="K229" s="78">
        <v>74</v>
      </c>
      <c r="L229" s="446">
        <v>0.3</v>
      </c>
      <c r="M229" s="79">
        <f t="shared" ref="M229:M236" si="24">L229*K229*F229</f>
        <v>3196.7999999999997</v>
      </c>
    </row>
    <row r="230" spans="1:13">
      <c r="A230" s="120" t="s">
        <v>783</v>
      </c>
      <c r="B230" s="121" t="s">
        <v>780</v>
      </c>
      <c r="C230" s="126" t="s">
        <v>488</v>
      </c>
      <c r="D230" s="122" t="s">
        <v>523</v>
      </c>
      <c r="E230" s="123">
        <v>164</v>
      </c>
      <c r="F230" s="78">
        <v>156</v>
      </c>
      <c r="G230" s="79">
        <f t="shared" si="22"/>
        <v>25584</v>
      </c>
      <c r="H230" s="76"/>
      <c r="I230" s="471">
        <v>116</v>
      </c>
      <c r="J230" s="78">
        <f t="shared" si="23"/>
        <v>0</v>
      </c>
      <c r="K230" s="78">
        <v>116</v>
      </c>
      <c r="L230" s="446">
        <v>0.3</v>
      </c>
      <c r="M230" s="79">
        <f t="shared" si="24"/>
        <v>5428.7999999999993</v>
      </c>
    </row>
    <row r="231" spans="1:13">
      <c r="A231" s="120" t="s">
        <v>784</v>
      </c>
      <c r="B231" s="121" t="s">
        <v>780</v>
      </c>
      <c r="C231" s="126" t="s">
        <v>215</v>
      </c>
      <c r="D231" s="122" t="s">
        <v>523</v>
      </c>
      <c r="E231" s="123">
        <v>3</v>
      </c>
      <c r="F231" s="78">
        <v>216</v>
      </c>
      <c r="G231" s="79">
        <f t="shared" si="22"/>
        <v>648</v>
      </c>
      <c r="H231" s="76"/>
      <c r="I231" s="471">
        <v>10</v>
      </c>
      <c r="J231" s="78">
        <f t="shared" si="23"/>
        <v>0</v>
      </c>
      <c r="K231" s="78">
        <v>10</v>
      </c>
      <c r="L231" s="446">
        <v>0.3</v>
      </c>
      <c r="M231" s="79">
        <f t="shared" si="24"/>
        <v>648</v>
      </c>
    </row>
    <row r="232" spans="1:13">
      <c r="A232" s="120" t="s">
        <v>785</v>
      </c>
      <c r="B232" s="121" t="s">
        <v>780</v>
      </c>
      <c r="C232" s="126" t="s">
        <v>786</v>
      </c>
      <c r="D232" s="122" t="s">
        <v>523</v>
      </c>
      <c r="E232" s="123">
        <v>48</v>
      </c>
      <c r="F232" s="78">
        <v>216</v>
      </c>
      <c r="G232" s="79">
        <f t="shared" si="22"/>
        <v>10368</v>
      </c>
      <c r="H232" s="76"/>
      <c r="I232" s="471">
        <v>40</v>
      </c>
      <c r="J232" s="78">
        <f t="shared" si="23"/>
        <v>0</v>
      </c>
      <c r="K232" s="78">
        <v>40</v>
      </c>
      <c r="L232" s="446">
        <v>0.3</v>
      </c>
      <c r="M232" s="79">
        <f t="shared" si="24"/>
        <v>2592</v>
      </c>
    </row>
    <row r="233" spans="1:13">
      <c r="A233" s="120" t="s">
        <v>787</v>
      </c>
      <c r="B233" s="121" t="s">
        <v>780</v>
      </c>
      <c r="C233" s="126" t="s">
        <v>788</v>
      </c>
      <c r="D233" s="122" t="s">
        <v>523</v>
      </c>
      <c r="E233" s="123">
        <v>23</v>
      </c>
      <c r="F233" s="78">
        <v>156</v>
      </c>
      <c r="G233" s="79">
        <f t="shared" si="22"/>
        <v>3588</v>
      </c>
      <c r="H233" s="76"/>
      <c r="I233" s="471">
        <v>14</v>
      </c>
      <c r="J233" s="78">
        <f t="shared" si="23"/>
        <v>0</v>
      </c>
      <c r="K233" s="78">
        <v>14</v>
      </c>
      <c r="L233" s="446">
        <v>0.3</v>
      </c>
      <c r="M233" s="79">
        <f t="shared" si="24"/>
        <v>655.20000000000005</v>
      </c>
    </row>
    <row r="234" spans="1:13">
      <c r="A234" s="120" t="s">
        <v>789</v>
      </c>
      <c r="B234" s="121" t="s">
        <v>780</v>
      </c>
      <c r="C234" s="126" t="s">
        <v>790</v>
      </c>
      <c r="D234" s="122" t="s">
        <v>523</v>
      </c>
      <c r="E234" s="123">
        <v>38</v>
      </c>
      <c r="F234" s="78">
        <v>162</v>
      </c>
      <c r="G234" s="79">
        <f t="shared" si="22"/>
        <v>6156</v>
      </c>
      <c r="H234" s="76"/>
      <c r="I234" s="471">
        <v>17</v>
      </c>
      <c r="J234" s="78">
        <f t="shared" si="23"/>
        <v>0</v>
      </c>
      <c r="K234" s="78">
        <v>17</v>
      </c>
      <c r="L234" s="446">
        <v>0.3</v>
      </c>
      <c r="M234" s="79">
        <f t="shared" si="24"/>
        <v>826.19999999999993</v>
      </c>
    </row>
    <row r="235" spans="1:13" ht="25.5">
      <c r="A235" s="120" t="s">
        <v>791</v>
      </c>
      <c r="B235" s="121" t="s">
        <v>780</v>
      </c>
      <c r="C235" s="126" t="s">
        <v>489</v>
      </c>
      <c r="D235" s="122" t="s">
        <v>523</v>
      </c>
      <c r="E235" s="123">
        <v>6</v>
      </c>
      <c r="F235" s="78">
        <v>720</v>
      </c>
      <c r="G235" s="79">
        <f t="shared" si="22"/>
        <v>4320</v>
      </c>
      <c r="H235" s="76"/>
      <c r="I235" s="471"/>
      <c r="J235" s="78">
        <f t="shared" si="23"/>
        <v>0</v>
      </c>
      <c r="K235" s="78"/>
      <c r="L235" s="446">
        <v>0</v>
      </c>
      <c r="M235" s="79">
        <f t="shared" si="24"/>
        <v>0</v>
      </c>
    </row>
    <row r="236" spans="1:13" ht="26.25" thickBot="1">
      <c r="A236" s="127" t="s">
        <v>792</v>
      </c>
      <c r="B236" s="128" t="s">
        <v>780</v>
      </c>
      <c r="C236" s="136" t="s">
        <v>793</v>
      </c>
      <c r="D236" s="199" t="s">
        <v>523</v>
      </c>
      <c r="E236" s="198">
        <v>2</v>
      </c>
      <c r="F236" s="82">
        <v>180</v>
      </c>
      <c r="G236" s="83">
        <f t="shared" si="22"/>
        <v>360</v>
      </c>
      <c r="H236" s="76"/>
      <c r="I236" s="234"/>
      <c r="J236" s="82">
        <f t="shared" si="23"/>
        <v>0</v>
      </c>
      <c r="K236" s="82"/>
      <c r="L236" s="447">
        <v>0</v>
      </c>
      <c r="M236" s="79">
        <f t="shared" si="24"/>
        <v>0</v>
      </c>
    </row>
    <row r="237" spans="1:13" ht="24.95" customHeight="1" thickTop="1" thickBot="1">
      <c r="A237" s="74"/>
      <c r="B237" s="15"/>
      <c r="C237" s="16" t="s">
        <v>794</v>
      </c>
      <c r="D237" s="84"/>
      <c r="E237" s="84"/>
      <c r="F237" s="85"/>
      <c r="G237" s="86">
        <f>SUM(G229:G236)</f>
        <v>85872</v>
      </c>
      <c r="H237" s="76"/>
      <c r="I237" s="573"/>
      <c r="J237" s="84"/>
      <c r="K237" s="85"/>
      <c r="L237" s="144"/>
      <c r="M237" s="227">
        <f>SUM(M229:M236)</f>
        <v>13347</v>
      </c>
    </row>
    <row r="238" spans="1:13" ht="18.75" customHeight="1" thickTop="1">
      <c r="A238" s="66"/>
      <c r="B238" s="67"/>
      <c r="C238" s="96" t="s">
        <v>795</v>
      </c>
      <c r="D238" s="88"/>
      <c r="E238" s="88"/>
      <c r="F238" s="200"/>
      <c r="G238" s="90"/>
      <c r="H238" s="76"/>
      <c r="I238" s="575"/>
      <c r="J238" s="88"/>
      <c r="K238" s="89"/>
      <c r="L238" s="88"/>
      <c r="M238" s="90"/>
    </row>
    <row r="239" spans="1:13" ht="51">
      <c r="A239" s="68">
        <v>5</v>
      </c>
      <c r="B239" s="69"/>
      <c r="C239" s="97" t="s">
        <v>637</v>
      </c>
      <c r="D239" s="77"/>
      <c r="E239" s="201"/>
      <c r="F239" s="78"/>
      <c r="G239" s="203"/>
      <c r="H239" s="76"/>
      <c r="I239" s="471"/>
      <c r="J239" s="77"/>
      <c r="K239" s="78"/>
      <c r="L239" s="201"/>
      <c r="M239" s="79"/>
    </row>
    <row r="240" spans="1:13" ht="13.5" thickBot="1">
      <c r="A240" s="127" t="s">
        <v>47</v>
      </c>
      <c r="B240" s="128" t="s">
        <v>780</v>
      </c>
      <c r="C240" s="136" t="s">
        <v>797</v>
      </c>
      <c r="D240" s="199" t="s">
        <v>523</v>
      </c>
      <c r="E240" s="198">
        <v>23</v>
      </c>
      <c r="F240" s="204">
        <v>180</v>
      </c>
      <c r="G240" s="83">
        <f>F240*E240</f>
        <v>4140</v>
      </c>
      <c r="H240" s="76"/>
      <c r="I240" s="234">
        <v>14</v>
      </c>
      <c r="J240" s="82">
        <f>K240-I240</f>
        <v>0</v>
      </c>
      <c r="K240" s="82">
        <v>14</v>
      </c>
      <c r="L240" s="447">
        <v>0.3</v>
      </c>
      <c r="M240" s="79">
        <f>L240*K240*F240</f>
        <v>756</v>
      </c>
    </row>
    <row r="241" spans="1:13" ht="24.95" customHeight="1" thickTop="1" thickBot="1">
      <c r="A241" s="74"/>
      <c r="B241" s="15"/>
      <c r="C241" s="16" t="s">
        <v>798</v>
      </c>
      <c r="D241" s="84"/>
      <c r="E241" s="84"/>
      <c r="F241" s="85"/>
      <c r="G241" s="86">
        <f>SUM(G240)</f>
        <v>4140</v>
      </c>
      <c r="H241" s="76"/>
      <c r="I241" s="573"/>
      <c r="J241" s="84"/>
      <c r="K241" s="85"/>
      <c r="L241" s="144"/>
      <c r="M241" s="227">
        <f>SUM(M240)</f>
        <v>756</v>
      </c>
    </row>
    <row r="242" spans="1:13" ht="18.75" customHeight="1" thickTop="1">
      <c r="A242" s="66"/>
      <c r="B242" s="67"/>
      <c r="C242" s="96" t="s">
        <v>799</v>
      </c>
      <c r="D242" s="88"/>
      <c r="E242" s="88"/>
      <c r="F242" s="89"/>
      <c r="G242" s="90"/>
      <c r="H242" s="76"/>
      <c r="I242" s="575"/>
      <c r="J242" s="88"/>
      <c r="K242" s="89"/>
      <c r="L242" s="88"/>
      <c r="M242" s="90"/>
    </row>
    <row r="243" spans="1:13" ht="51">
      <c r="A243" s="68">
        <v>6</v>
      </c>
      <c r="B243" s="69"/>
      <c r="C243" s="97" t="s">
        <v>638</v>
      </c>
      <c r="D243" s="77"/>
      <c r="E243" s="77"/>
      <c r="F243" s="78"/>
      <c r="G243" s="79"/>
      <c r="H243" s="76"/>
      <c r="I243" s="471"/>
      <c r="J243" s="77"/>
      <c r="K243" s="78"/>
      <c r="L243" s="77"/>
      <c r="M243" s="79"/>
    </row>
    <row r="244" spans="1:13">
      <c r="A244" s="120" t="s">
        <v>589</v>
      </c>
      <c r="B244" s="121" t="s">
        <v>780</v>
      </c>
      <c r="C244" s="126" t="s">
        <v>257</v>
      </c>
      <c r="D244" s="122" t="s">
        <v>523</v>
      </c>
      <c r="E244" s="123">
        <v>1</v>
      </c>
      <c r="F244" s="78">
        <v>4800</v>
      </c>
      <c r="G244" s="79">
        <f t="shared" ref="G244:G259" si="25">F244*E244</f>
        <v>4800</v>
      </c>
      <c r="H244" s="222"/>
      <c r="I244" s="471"/>
      <c r="J244" s="78">
        <f t="shared" ref="J244:J263" si="26">K244-I244</f>
        <v>0</v>
      </c>
      <c r="K244" s="78"/>
      <c r="L244" s="122"/>
      <c r="M244" s="79">
        <f t="shared" ref="M244:M263" si="27">L244*K244*F244</f>
        <v>0</v>
      </c>
    </row>
    <row r="245" spans="1:13">
      <c r="A245" s="120" t="s">
        <v>258</v>
      </c>
      <c r="B245" s="121" t="s">
        <v>780</v>
      </c>
      <c r="C245" s="126" t="s">
        <v>259</v>
      </c>
      <c r="D245" s="122" t="s">
        <v>523</v>
      </c>
      <c r="E245" s="123">
        <v>1</v>
      </c>
      <c r="F245" s="78">
        <v>6000</v>
      </c>
      <c r="G245" s="79">
        <f t="shared" si="25"/>
        <v>6000</v>
      </c>
      <c r="H245" s="222"/>
      <c r="I245" s="471"/>
      <c r="J245" s="78">
        <f t="shared" si="26"/>
        <v>0</v>
      </c>
      <c r="K245" s="78"/>
      <c r="L245" s="122"/>
      <c r="M245" s="79">
        <f t="shared" si="27"/>
        <v>0</v>
      </c>
    </row>
    <row r="246" spans="1:13">
      <c r="A246" s="120" t="s">
        <v>260</v>
      </c>
      <c r="B246" s="121" t="s">
        <v>780</v>
      </c>
      <c r="C246" s="126" t="s">
        <v>261</v>
      </c>
      <c r="D246" s="122" t="s">
        <v>523</v>
      </c>
      <c r="E246" s="123">
        <v>1</v>
      </c>
      <c r="F246" s="78">
        <v>7200</v>
      </c>
      <c r="G246" s="79">
        <f t="shared" si="25"/>
        <v>7200</v>
      </c>
      <c r="H246" s="222"/>
      <c r="I246" s="471"/>
      <c r="J246" s="78">
        <f t="shared" si="26"/>
        <v>0</v>
      </c>
      <c r="K246" s="78"/>
      <c r="L246" s="122"/>
      <c r="M246" s="79">
        <f t="shared" si="27"/>
        <v>0</v>
      </c>
    </row>
    <row r="247" spans="1:13">
      <c r="A247" s="120" t="s">
        <v>789</v>
      </c>
      <c r="B247" s="121" t="s">
        <v>780</v>
      </c>
      <c r="C247" s="126" t="s">
        <v>262</v>
      </c>
      <c r="D247" s="122" t="s">
        <v>523</v>
      </c>
      <c r="E247" s="123">
        <v>6</v>
      </c>
      <c r="F247" s="78">
        <v>7800</v>
      </c>
      <c r="G247" s="79">
        <f t="shared" si="25"/>
        <v>46800</v>
      </c>
      <c r="H247" s="222"/>
      <c r="I247" s="471">
        <v>3</v>
      </c>
      <c r="J247" s="78">
        <f t="shared" si="26"/>
        <v>0</v>
      </c>
      <c r="K247" s="78">
        <v>3</v>
      </c>
      <c r="L247" s="447">
        <v>0.2</v>
      </c>
      <c r="M247" s="79">
        <f t="shared" si="27"/>
        <v>4680.0000000000009</v>
      </c>
    </row>
    <row r="248" spans="1:13">
      <c r="A248" s="120" t="s">
        <v>263</v>
      </c>
      <c r="B248" s="121" t="s">
        <v>780</v>
      </c>
      <c r="C248" s="126" t="s">
        <v>264</v>
      </c>
      <c r="D248" s="122" t="s">
        <v>523</v>
      </c>
      <c r="E248" s="123">
        <v>4</v>
      </c>
      <c r="F248" s="78">
        <v>7800</v>
      </c>
      <c r="G248" s="79">
        <f t="shared" si="25"/>
        <v>31200</v>
      </c>
      <c r="H248" s="222"/>
      <c r="I248" s="471">
        <v>3</v>
      </c>
      <c r="J248" s="78">
        <f t="shared" si="26"/>
        <v>0</v>
      </c>
      <c r="K248" s="78">
        <v>3</v>
      </c>
      <c r="L248" s="447">
        <v>0.2</v>
      </c>
      <c r="M248" s="79">
        <f t="shared" si="27"/>
        <v>4680.0000000000009</v>
      </c>
    </row>
    <row r="249" spans="1:13">
      <c r="A249" s="120" t="s">
        <v>265</v>
      </c>
      <c r="B249" s="121" t="s">
        <v>780</v>
      </c>
      <c r="C249" s="126" t="s">
        <v>266</v>
      </c>
      <c r="D249" s="122" t="s">
        <v>523</v>
      </c>
      <c r="E249" s="123">
        <v>8</v>
      </c>
      <c r="F249" s="78">
        <v>7200</v>
      </c>
      <c r="G249" s="79">
        <f t="shared" si="25"/>
        <v>57600</v>
      </c>
      <c r="H249" s="222"/>
      <c r="I249" s="471">
        <v>5</v>
      </c>
      <c r="J249" s="78">
        <f t="shared" si="26"/>
        <v>0</v>
      </c>
      <c r="K249" s="78">
        <v>5</v>
      </c>
      <c r="L249" s="447">
        <v>0.2</v>
      </c>
      <c r="M249" s="79">
        <f t="shared" si="27"/>
        <v>7200</v>
      </c>
    </row>
    <row r="250" spans="1:13">
      <c r="A250" s="120" t="s">
        <v>267</v>
      </c>
      <c r="B250" s="121" t="s">
        <v>780</v>
      </c>
      <c r="C250" s="126" t="s">
        <v>268</v>
      </c>
      <c r="D250" s="122" t="s">
        <v>523</v>
      </c>
      <c r="E250" s="123">
        <v>1</v>
      </c>
      <c r="F250" s="78">
        <v>4800</v>
      </c>
      <c r="G250" s="79">
        <f t="shared" si="25"/>
        <v>4800</v>
      </c>
      <c r="H250" s="222"/>
      <c r="I250" s="471"/>
      <c r="J250" s="78">
        <f t="shared" si="26"/>
        <v>0</v>
      </c>
      <c r="K250" s="78"/>
      <c r="L250" s="122"/>
      <c r="M250" s="79">
        <f t="shared" si="27"/>
        <v>0</v>
      </c>
    </row>
    <row r="251" spans="1:13">
      <c r="A251" s="120" t="s">
        <v>269</v>
      </c>
      <c r="B251" s="121" t="s">
        <v>780</v>
      </c>
      <c r="C251" s="126" t="s">
        <v>270</v>
      </c>
      <c r="D251" s="122" t="s">
        <v>523</v>
      </c>
      <c r="E251" s="123">
        <v>1</v>
      </c>
      <c r="F251" s="78">
        <v>7200</v>
      </c>
      <c r="G251" s="79">
        <f t="shared" si="25"/>
        <v>7200</v>
      </c>
      <c r="H251" s="222"/>
      <c r="I251" s="471"/>
      <c r="J251" s="78">
        <f t="shared" si="26"/>
        <v>0</v>
      </c>
      <c r="K251" s="78"/>
      <c r="L251" s="122"/>
      <c r="M251" s="79">
        <f t="shared" si="27"/>
        <v>0</v>
      </c>
    </row>
    <row r="252" spans="1:13">
      <c r="A252" s="120" t="s">
        <v>271</v>
      </c>
      <c r="B252" s="121" t="s">
        <v>780</v>
      </c>
      <c r="C252" s="126" t="s">
        <v>272</v>
      </c>
      <c r="D252" s="122" t="s">
        <v>523</v>
      </c>
      <c r="E252" s="123">
        <v>4</v>
      </c>
      <c r="F252" s="78">
        <v>7200</v>
      </c>
      <c r="G252" s="79">
        <f t="shared" si="25"/>
        <v>28800</v>
      </c>
      <c r="H252" s="222"/>
      <c r="I252" s="471"/>
      <c r="J252" s="78">
        <f t="shared" si="26"/>
        <v>0</v>
      </c>
      <c r="K252" s="78"/>
      <c r="L252" s="122"/>
      <c r="M252" s="79">
        <f t="shared" si="27"/>
        <v>0</v>
      </c>
    </row>
    <row r="253" spans="1:13">
      <c r="A253" s="120" t="s">
        <v>273</v>
      </c>
      <c r="B253" s="121" t="s">
        <v>780</v>
      </c>
      <c r="C253" s="126" t="s">
        <v>274</v>
      </c>
      <c r="D253" s="122" t="s">
        <v>523</v>
      </c>
      <c r="E253" s="123">
        <v>4</v>
      </c>
      <c r="F253" s="78">
        <v>6000</v>
      </c>
      <c r="G253" s="79">
        <f t="shared" si="25"/>
        <v>24000</v>
      </c>
      <c r="H253" s="222"/>
      <c r="I253" s="471"/>
      <c r="J253" s="78">
        <f t="shared" si="26"/>
        <v>0</v>
      </c>
      <c r="K253" s="78"/>
      <c r="L253" s="122"/>
      <c r="M253" s="79">
        <f t="shared" si="27"/>
        <v>0</v>
      </c>
    </row>
    <row r="254" spans="1:13" ht="25.5">
      <c r="A254" s="120" t="s">
        <v>275</v>
      </c>
      <c r="B254" s="121" t="s">
        <v>780</v>
      </c>
      <c r="C254" s="126" t="s">
        <v>276</v>
      </c>
      <c r="D254" s="122" t="s">
        <v>523</v>
      </c>
      <c r="E254" s="123">
        <v>6</v>
      </c>
      <c r="F254" s="78">
        <v>1200</v>
      </c>
      <c r="G254" s="79">
        <f t="shared" si="25"/>
        <v>7200</v>
      </c>
      <c r="H254" s="222"/>
      <c r="I254" s="471">
        <v>5</v>
      </c>
      <c r="J254" s="78">
        <f t="shared" si="26"/>
        <v>0</v>
      </c>
      <c r="K254" s="78">
        <v>5</v>
      </c>
      <c r="L254" s="447">
        <v>0.6</v>
      </c>
      <c r="M254" s="79">
        <f t="shared" si="27"/>
        <v>3600</v>
      </c>
    </row>
    <row r="255" spans="1:13" ht="25.5">
      <c r="A255" s="120" t="s">
        <v>277</v>
      </c>
      <c r="B255" s="121" t="s">
        <v>780</v>
      </c>
      <c r="C255" s="126" t="s">
        <v>299</v>
      </c>
      <c r="D255" s="122" t="s">
        <v>523</v>
      </c>
      <c r="E255" s="123">
        <v>19</v>
      </c>
      <c r="F255" s="78">
        <v>1200</v>
      </c>
      <c r="G255" s="79">
        <f t="shared" si="25"/>
        <v>22800</v>
      </c>
      <c r="H255" s="222"/>
      <c r="I255" s="471">
        <v>16</v>
      </c>
      <c r="J255" s="78">
        <f t="shared" si="26"/>
        <v>0</v>
      </c>
      <c r="K255" s="78">
        <v>16</v>
      </c>
      <c r="L255" s="447">
        <v>0.6</v>
      </c>
      <c r="M255" s="79">
        <f t="shared" si="27"/>
        <v>11520</v>
      </c>
    </row>
    <row r="256" spans="1:13" ht="25.5">
      <c r="A256" s="120" t="s">
        <v>300</v>
      </c>
      <c r="B256" s="121" t="s">
        <v>780</v>
      </c>
      <c r="C256" s="126" t="s">
        <v>310</v>
      </c>
      <c r="D256" s="122" t="s">
        <v>523</v>
      </c>
      <c r="E256" s="123">
        <v>1</v>
      </c>
      <c r="F256" s="78">
        <v>960</v>
      </c>
      <c r="G256" s="79">
        <f t="shared" si="25"/>
        <v>960</v>
      </c>
      <c r="H256" s="222"/>
      <c r="I256" s="471"/>
      <c r="J256" s="78">
        <f t="shared" si="26"/>
        <v>0</v>
      </c>
      <c r="K256" s="78"/>
      <c r="L256" s="447">
        <v>0</v>
      </c>
      <c r="M256" s="79">
        <f t="shared" si="27"/>
        <v>0</v>
      </c>
    </row>
    <row r="257" spans="1:13" ht="25.5">
      <c r="A257" s="120" t="s">
        <v>311</v>
      </c>
      <c r="B257" s="121" t="s">
        <v>780</v>
      </c>
      <c r="C257" s="126" t="s">
        <v>312</v>
      </c>
      <c r="D257" s="122" t="s">
        <v>523</v>
      </c>
      <c r="E257" s="123">
        <v>5</v>
      </c>
      <c r="F257" s="78">
        <v>900</v>
      </c>
      <c r="G257" s="79">
        <f t="shared" si="25"/>
        <v>4500</v>
      </c>
      <c r="H257" s="222"/>
      <c r="I257" s="471">
        <v>4</v>
      </c>
      <c r="J257" s="78">
        <f t="shared" si="26"/>
        <v>0</v>
      </c>
      <c r="K257" s="78">
        <v>4</v>
      </c>
      <c r="L257" s="447">
        <v>0.5</v>
      </c>
      <c r="M257" s="79">
        <f t="shared" si="27"/>
        <v>1800</v>
      </c>
    </row>
    <row r="258" spans="1:13" ht="25.5">
      <c r="A258" s="120" t="s">
        <v>313</v>
      </c>
      <c r="B258" s="121" t="s">
        <v>780</v>
      </c>
      <c r="C258" s="126" t="s">
        <v>314</v>
      </c>
      <c r="D258" s="122" t="s">
        <v>523</v>
      </c>
      <c r="E258" s="123">
        <v>18</v>
      </c>
      <c r="F258" s="78">
        <v>1200</v>
      </c>
      <c r="G258" s="79">
        <f t="shared" si="25"/>
        <v>21600</v>
      </c>
      <c r="H258" s="222"/>
      <c r="I258" s="471">
        <v>16</v>
      </c>
      <c r="J258" s="78">
        <f t="shared" si="26"/>
        <v>0</v>
      </c>
      <c r="K258" s="78">
        <v>16</v>
      </c>
      <c r="L258" s="447">
        <v>0.5</v>
      </c>
      <c r="M258" s="79">
        <f t="shared" si="27"/>
        <v>9600</v>
      </c>
    </row>
    <row r="259" spans="1:13" ht="25.5">
      <c r="A259" s="120" t="s">
        <v>315</v>
      </c>
      <c r="B259" s="121" t="s">
        <v>780</v>
      </c>
      <c r="C259" s="126" t="s">
        <v>730</v>
      </c>
      <c r="D259" s="122" t="s">
        <v>523</v>
      </c>
      <c r="E259" s="123">
        <v>2</v>
      </c>
      <c r="F259" s="78">
        <v>1800</v>
      </c>
      <c r="G259" s="79">
        <f t="shared" si="25"/>
        <v>3600</v>
      </c>
      <c r="H259" s="222"/>
      <c r="I259" s="471">
        <v>1</v>
      </c>
      <c r="J259" s="78">
        <f t="shared" si="26"/>
        <v>0</v>
      </c>
      <c r="K259" s="78">
        <v>1</v>
      </c>
      <c r="L259" s="447">
        <v>0.5</v>
      </c>
      <c r="M259" s="79">
        <f t="shared" si="27"/>
        <v>900</v>
      </c>
    </row>
    <row r="260" spans="1:13" ht="25.5">
      <c r="A260" s="120" t="s">
        <v>731</v>
      </c>
      <c r="B260" s="121"/>
      <c r="C260" s="126" t="s">
        <v>732</v>
      </c>
      <c r="D260" s="122"/>
      <c r="E260" s="123"/>
      <c r="F260" s="78"/>
      <c r="G260" s="79"/>
      <c r="H260" s="222"/>
      <c r="I260" s="471"/>
      <c r="J260" s="78">
        <f t="shared" si="26"/>
        <v>0</v>
      </c>
      <c r="K260" s="78"/>
      <c r="L260" s="122"/>
      <c r="M260" s="79">
        <f t="shared" si="27"/>
        <v>0</v>
      </c>
    </row>
    <row r="261" spans="1:13">
      <c r="A261" s="120" t="s">
        <v>733</v>
      </c>
      <c r="B261" s="121" t="s">
        <v>780</v>
      </c>
      <c r="C261" s="126" t="s">
        <v>734</v>
      </c>
      <c r="D261" s="122" t="s">
        <v>523</v>
      </c>
      <c r="E261" s="123">
        <v>6</v>
      </c>
      <c r="F261" s="78">
        <v>144</v>
      </c>
      <c r="G261" s="79">
        <f>F261*E261</f>
        <v>864</v>
      </c>
      <c r="H261" s="222"/>
      <c r="I261" s="471">
        <v>4</v>
      </c>
      <c r="J261" s="78">
        <f t="shared" si="26"/>
        <v>0</v>
      </c>
      <c r="K261" s="78">
        <v>4</v>
      </c>
      <c r="L261" s="447">
        <v>0.8</v>
      </c>
      <c r="M261" s="79">
        <f t="shared" si="27"/>
        <v>460.8</v>
      </c>
    </row>
    <row r="262" spans="1:13">
      <c r="A262" s="120" t="s">
        <v>735</v>
      </c>
      <c r="B262" s="121" t="s">
        <v>780</v>
      </c>
      <c r="C262" s="126" t="s">
        <v>736</v>
      </c>
      <c r="D262" s="122" t="s">
        <v>523</v>
      </c>
      <c r="E262" s="123">
        <v>16</v>
      </c>
      <c r="F262" s="78">
        <v>180</v>
      </c>
      <c r="G262" s="79">
        <f>F262*E262</f>
        <v>2880</v>
      </c>
      <c r="H262" s="222"/>
      <c r="I262" s="471">
        <v>16</v>
      </c>
      <c r="J262" s="78">
        <f t="shared" si="26"/>
        <v>0</v>
      </c>
      <c r="K262" s="78">
        <v>16</v>
      </c>
      <c r="L262" s="447">
        <v>0.8</v>
      </c>
      <c r="M262" s="79">
        <f t="shared" si="27"/>
        <v>2304</v>
      </c>
    </row>
    <row r="263" spans="1:13" ht="13.5" thickBot="1">
      <c r="A263" s="138" t="s">
        <v>737</v>
      </c>
      <c r="B263" s="139" t="s">
        <v>780</v>
      </c>
      <c r="C263" s="136" t="s">
        <v>738</v>
      </c>
      <c r="D263" s="199" t="s">
        <v>523</v>
      </c>
      <c r="E263" s="198">
        <v>3</v>
      </c>
      <c r="F263" s="82">
        <v>300</v>
      </c>
      <c r="G263" s="83">
        <f>F263*E263</f>
        <v>900</v>
      </c>
      <c r="H263" s="222"/>
      <c r="I263" s="234">
        <v>1</v>
      </c>
      <c r="J263" s="82">
        <f t="shared" si="26"/>
        <v>0</v>
      </c>
      <c r="K263" s="82">
        <v>1</v>
      </c>
      <c r="L263" s="447">
        <v>0.8</v>
      </c>
      <c r="M263" s="79">
        <f t="shared" si="27"/>
        <v>240</v>
      </c>
    </row>
    <row r="264" spans="1:13" ht="24.95" customHeight="1" thickTop="1" thickBot="1">
      <c r="A264" s="74"/>
      <c r="B264" s="15"/>
      <c r="C264" s="16" t="s">
        <v>709</v>
      </c>
      <c r="D264" s="84"/>
      <c r="E264" s="84"/>
      <c r="F264" s="85"/>
      <c r="G264" s="86">
        <f>SUM(G244:G263)</f>
        <v>283704</v>
      </c>
      <c r="H264" s="76"/>
      <c r="I264" s="573"/>
      <c r="J264" s="84"/>
      <c r="K264" s="85"/>
      <c r="L264" s="84"/>
      <c r="M264" s="227">
        <f>SUM(M244:M263)</f>
        <v>46984.800000000003</v>
      </c>
    </row>
    <row r="265" spans="1:13" ht="18.75" customHeight="1" thickTop="1">
      <c r="A265" s="66"/>
      <c r="B265" s="67"/>
      <c r="C265" s="96" t="s">
        <v>739</v>
      </c>
      <c r="D265" s="88"/>
      <c r="E265" s="88"/>
      <c r="F265" s="89"/>
      <c r="G265" s="90"/>
      <c r="H265" s="76"/>
      <c r="I265" s="575"/>
      <c r="J265" s="88"/>
      <c r="K265" s="89"/>
      <c r="L265" s="88"/>
      <c r="M265" s="90"/>
    </row>
    <row r="266" spans="1:13" ht="51">
      <c r="A266" s="68">
        <v>7</v>
      </c>
      <c r="B266" s="69"/>
      <c r="C266" s="97" t="s">
        <v>639</v>
      </c>
      <c r="D266" s="77"/>
      <c r="E266" s="77"/>
      <c r="F266" s="78"/>
      <c r="G266" s="79"/>
      <c r="H266" s="76"/>
      <c r="I266" s="471"/>
      <c r="J266" s="77"/>
      <c r="K266" s="78"/>
      <c r="L266" s="77"/>
      <c r="M266" s="79"/>
    </row>
    <row r="267" spans="1:13">
      <c r="A267" s="120" t="s">
        <v>702</v>
      </c>
      <c r="B267" s="121" t="s">
        <v>780</v>
      </c>
      <c r="C267" s="126" t="s">
        <v>703</v>
      </c>
      <c r="D267" s="122" t="s">
        <v>523</v>
      </c>
      <c r="E267" s="123">
        <v>927</v>
      </c>
      <c r="F267" s="78">
        <v>96</v>
      </c>
      <c r="G267" s="79">
        <f>F267*E267</f>
        <v>88992</v>
      </c>
      <c r="H267" s="76"/>
      <c r="I267" s="471">
        <v>365</v>
      </c>
      <c r="J267" s="78">
        <f>K267-I267</f>
        <v>0</v>
      </c>
      <c r="K267" s="78">
        <v>365</v>
      </c>
      <c r="L267" s="446">
        <v>0.3</v>
      </c>
      <c r="M267" s="79">
        <f>L267*K267*F267</f>
        <v>10512</v>
      </c>
    </row>
    <row r="268" spans="1:13">
      <c r="A268" s="120" t="s">
        <v>704</v>
      </c>
      <c r="B268" s="121" t="s">
        <v>780</v>
      </c>
      <c r="C268" s="126" t="s">
        <v>705</v>
      </c>
      <c r="D268" s="122" t="s">
        <v>523</v>
      </c>
      <c r="E268" s="123">
        <v>109</v>
      </c>
      <c r="F268" s="78">
        <v>120</v>
      </c>
      <c r="G268" s="79">
        <f>F268*E268</f>
        <v>13080</v>
      </c>
      <c r="H268" s="76"/>
      <c r="I268" s="471">
        <v>89</v>
      </c>
      <c r="J268" s="78">
        <f>K268-I268</f>
        <v>0</v>
      </c>
      <c r="K268" s="78">
        <v>89</v>
      </c>
      <c r="L268" s="446">
        <v>0.3</v>
      </c>
      <c r="M268" s="79">
        <f>L268*K268*F268</f>
        <v>3204</v>
      </c>
    </row>
    <row r="269" spans="1:13" ht="13.5" thickBot="1">
      <c r="A269" s="127" t="s">
        <v>706</v>
      </c>
      <c r="B269" s="128" t="s">
        <v>780</v>
      </c>
      <c r="C269" s="136" t="s">
        <v>707</v>
      </c>
      <c r="D269" s="199" t="s">
        <v>523</v>
      </c>
      <c r="E269" s="198">
        <v>46</v>
      </c>
      <c r="F269" s="82">
        <v>60</v>
      </c>
      <c r="G269" s="83">
        <f>F269*E269</f>
        <v>2760</v>
      </c>
      <c r="H269" s="76"/>
      <c r="I269" s="234">
        <v>12</v>
      </c>
      <c r="J269" s="83">
        <f>K269-I269</f>
        <v>0</v>
      </c>
      <c r="K269" s="234">
        <v>12</v>
      </c>
      <c r="L269" s="447">
        <v>0.3</v>
      </c>
      <c r="M269" s="79">
        <f>L269*K269*F269</f>
        <v>215.99999999999997</v>
      </c>
    </row>
    <row r="270" spans="1:13" ht="24.95" customHeight="1" thickTop="1" thickBot="1">
      <c r="A270" s="74"/>
      <c r="B270" s="15"/>
      <c r="C270" s="16" t="s">
        <v>708</v>
      </c>
      <c r="D270" s="84"/>
      <c r="E270" s="84"/>
      <c r="F270" s="85"/>
      <c r="G270" s="86">
        <f>SUM(G267:G269)</f>
        <v>104832</v>
      </c>
      <c r="H270" s="76"/>
      <c r="I270" s="573"/>
      <c r="J270" s="144"/>
      <c r="K270" s="85"/>
      <c r="L270" s="144"/>
      <c r="M270" s="227">
        <f>SUM(M267:M269)</f>
        <v>13932</v>
      </c>
    </row>
    <row r="271" spans="1:13" ht="18.75" customHeight="1" thickTop="1">
      <c r="A271" s="66"/>
      <c r="B271" s="67"/>
      <c r="C271" s="96" t="s">
        <v>710</v>
      </c>
      <c r="D271" s="88"/>
      <c r="E271" s="88"/>
      <c r="F271" s="89"/>
      <c r="G271" s="90"/>
      <c r="H271" s="76"/>
      <c r="I271" s="575"/>
      <c r="J271" s="88"/>
      <c r="K271" s="89"/>
      <c r="L271" s="88"/>
      <c r="M271" s="90"/>
    </row>
    <row r="272" spans="1:13" ht="25.5">
      <c r="A272" s="68">
        <v>8</v>
      </c>
      <c r="B272" s="69"/>
      <c r="C272" s="97" t="s">
        <v>711</v>
      </c>
      <c r="D272" s="77"/>
      <c r="E272" s="77"/>
      <c r="F272" s="78"/>
      <c r="G272" s="79"/>
      <c r="H272" s="76"/>
      <c r="I272" s="471"/>
      <c r="J272" s="77"/>
      <c r="K272" s="78"/>
      <c r="L272" s="77"/>
      <c r="M272" s="79"/>
    </row>
    <row r="273" spans="1:13">
      <c r="A273" s="120" t="s">
        <v>281</v>
      </c>
      <c r="B273" s="121" t="s">
        <v>780</v>
      </c>
      <c r="C273" s="126" t="s">
        <v>712</v>
      </c>
      <c r="D273" s="122" t="s">
        <v>523</v>
      </c>
      <c r="E273" s="123">
        <v>48</v>
      </c>
      <c r="F273" s="78">
        <v>204</v>
      </c>
      <c r="G273" s="79">
        <f t="shared" ref="G273:G285" si="28">F273*E273</f>
        <v>9792</v>
      </c>
      <c r="H273" s="76"/>
      <c r="I273" s="471"/>
      <c r="J273" s="78">
        <f t="shared" ref="J273:J285" si="29">K273-I273</f>
        <v>0</v>
      </c>
      <c r="K273" s="78"/>
      <c r="L273" s="122"/>
      <c r="M273" s="79">
        <f t="shared" ref="M273:M285" si="30">L273*K273*F273</f>
        <v>0</v>
      </c>
    </row>
    <row r="274" spans="1:13">
      <c r="A274" s="120" t="s">
        <v>282</v>
      </c>
      <c r="B274" s="121" t="s">
        <v>780</v>
      </c>
      <c r="C274" s="126" t="s">
        <v>713</v>
      </c>
      <c r="D274" s="122" t="s">
        <v>523</v>
      </c>
      <c r="E274" s="123">
        <v>10</v>
      </c>
      <c r="F274" s="78">
        <v>240</v>
      </c>
      <c r="G274" s="79">
        <f t="shared" si="28"/>
        <v>2400</v>
      </c>
      <c r="H274" s="222"/>
      <c r="I274" s="471"/>
      <c r="J274" s="78">
        <f t="shared" si="29"/>
        <v>0</v>
      </c>
      <c r="K274" s="78"/>
      <c r="L274" s="122"/>
      <c r="M274" s="79">
        <f t="shared" si="30"/>
        <v>0</v>
      </c>
    </row>
    <row r="275" spans="1:13">
      <c r="A275" s="120" t="s">
        <v>283</v>
      </c>
      <c r="B275" s="121" t="s">
        <v>780</v>
      </c>
      <c r="C275" s="126" t="s">
        <v>714</v>
      </c>
      <c r="D275" s="122" t="s">
        <v>523</v>
      </c>
      <c r="E275" s="123">
        <v>18</v>
      </c>
      <c r="F275" s="78">
        <v>360</v>
      </c>
      <c r="G275" s="79">
        <f t="shared" si="28"/>
        <v>6480</v>
      </c>
      <c r="H275" s="222"/>
      <c r="I275" s="471"/>
      <c r="J275" s="78">
        <f t="shared" si="29"/>
        <v>0</v>
      </c>
      <c r="K275" s="78"/>
      <c r="L275" s="122"/>
      <c r="M275" s="79">
        <f t="shared" si="30"/>
        <v>0</v>
      </c>
    </row>
    <row r="276" spans="1:13">
      <c r="A276" s="120" t="s">
        <v>284</v>
      </c>
      <c r="B276" s="121" t="s">
        <v>780</v>
      </c>
      <c r="C276" s="126" t="s">
        <v>715</v>
      </c>
      <c r="D276" s="122" t="s">
        <v>523</v>
      </c>
      <c r="E276" s="123">
        <v>2</v>
      </c>
      <c r="F276" s="78">
        <v>480</v>
      </c>
      <c r="G276" s="79">
        <f t="shared" si="28"/>
        <v>960</v>
      </c>
      <c r="H276" s="222"/>
      <c r="I276" s="471"/>
      <c r="J276" s="78">
        <f t="shared" si="29"/>
        <v>0</v>
      </c>
      <c r="K276" s="78"/>
      <c r="L276" s="122"/>
      <c r="M276" s="79">
        <f t="shared" si="30"/>
        <v>0</v>
      </c>
    </row>
    <row r="277" spans="1:13">
      <c r="A277" s="120" t="s">
        <v>285</v>
      </c>
      <c r="B277" s="121" t="s">
        <v>780</v>
      </c>
      <c r="C277" s="126" t="s">
        <v>716</v>
      </c>
      <c r="D277" s="122" t="s">
        <v>523</v>
      </c>
      <c r="E277" s="123">
        <v>4</v>
      </c>
      <c r="F277" s="78">
        <v>420</v>
      </c>
      <c r="G277" s="79">
        <f t="shared" si="28"/>
        <v>1680</v>
      </c>
      <c r="H277" s="222"/>
      <c r="I277" s="471"/>
      <c r="J277" s="78">
        <f t="shared" si="29"/>
        <v>0</v>
      </c>
      <c r="K277" s="78"/>
      <c r="L277" s="122"/>
      <c r="M277" s="79">
        <f t="shared" si="30"/>
        <v>0</v>
      </c>
    </row>
    <row r="278" spans="1:13">
      <c r="A278" s="120" t="s">
        <v>269</v>
      </c>
      <c r="B278" s="121" t="s">
        <v>780</v>
      </c>
      <c r="C278" s="126" t="s">
        <v>717</v>
      </c>
      <c r="D278" s="122" t="s">
        <v>523</v>
      </c>
      <c r="E278" s="123">
        <v>203</v>
      </c>
      <c r="F278" s="78">
        <v>300</v>
      </c>
      <c r="G278" s="79">
        <f t="shared" si="28"/>
        <v>60900</v>
      </c>
      <c r="H278" s="222"/>
      <c r="I278" s="471"/>
      <c r="J278" s="78">
        <f t="shared" si="29"/>
        <v>0</v>
      </c>
      <c r="K278" s="78"/>
      <c r="L278" s="122"/>
      <c r="M278" s="79">
        <f t="shared" si="30"/>
        <v>0</v>
      </c>
    </row>
    <row r="279" spans="1:13">
      <c r="A279" s="120" t="s">
        <v>286</v>
      </c>
      <c r="B279" s="121" t="s">
        <v>780</v>
      </c>
      <c r="C279" s="126" t="s">
        <v>718</v>
      </c>
      <c r="D279" s="122" t="s">
        <v>523</v>
      </c>
      <c r="E279" s="123">
        <v>2</v>
      </c>
      <c r="F279" s="78">
        <v>480</v>
      </c>
      <c r="G279" s="79">
        <f t="shared" si="28"/>
        <v>960</v>
      </c>
      <c r="H279" s="222"/>
      <c r="I279" s="471"/>
      <c r="J279" s="78">
        <f t="shared" si="29"/>
        <v>0</v>
      </c>
      <c r="K279" s="78"/>
      <c r="L279" s="122"/>
      <c r="M279" s="79">
        <f t="shared" si="30"/>
        <v>0</v>
      </c>
    </row>
    <row r="280" spans="1:13">
      <c r="A280" s="120" t="s">
        <v>719</v>
      </c>
      <c r="B280" s="121" t="s">
        <v>780</v>
      </c>
      <c r="C280" s="126" t="s">
        <v>720</v>
      </c>
      <c r="D280" s="122" t="s">
        <v>523</v>
      </c>
      <c r="E280" s="123">
        <v>20</v>
      </c>
      <c r="F280" s="78">
        <v>300</v>
      </c>
      <c r="G280" s="79">
        <f t="shared" si="28"/>
        <v>6000</v>
      </c>
      <c r="H280" s="222"/>
      <c r="I280" s="471"/>
      <c r="J280" s="78">
        <f t="shared" si="29"/>
        <v>0</v>
      </c>
      <c r="K280" s="78"/>
      <c r="L280" s="122"/>
      <c r="M280" s="79">
        <f t="shared" si="30"/>
        <v>0</v>
      </c>
    </row>
    <row r="281" spans="1:13">
      <c r="A281" s="120" t="s">
        <v>287</v>
      </c>
      <c r="B281" s="121" t="s">
        <v>780</v>
      </c>
      <c r="C281" s="126" t="s">
        <v>721</v>
      </c>
      <c r="D281" s="122" t="s">
        <v>523</v>
      </c>
      <c r="E281" s="123">
        <v>31</v>
      </c>
      <c r="F281" s="78">
        <v>420</v>
      </c>
      <c r="G281" s="79">
        <f t="shared" si="28"/>
        <v>13020</v>
      </c>
      <c r="H281" s="222"/>
      <c r="I281" s="471"/>
      <c r="J281" s="78">
        <f t="shared" si="29"/>
        <v>0</v>
      </c>
      <c r="K281" s="78"/>
      <c r="L281" s="122"/>
      <c r="M281" s="79">
        <f t="shared" si="30"/>
        <v>0</v>
      </c>
    </row>
    <row r="282" spans="1:13">
      <c r="A282" s="120" t="s">
        <v>288</v>
      </c>
      <c r="B282" s="121" t="s">
        <v>780</v>
      </c>
      <c r="C282" s="126" t="s">
        <v>722</v>
      </c>
      <c r="D282" s="122" t="s">
        <v>523</v>
      </c>
      <c r="E282" s="123">
        <v>32</v>
      </c>
      <c r="F282" s="78">
        <v>480</v>
      </c>
      <c r="G282" s="79">
        <f t="shared" si="28"/>
        <v>15360</v>
      </c>
      <c r="H282" s="222"/>
      <c r="I282" s="471"/>
      <c r="J282" s="78">
        <f t="shared" si="29"/>
        <v>0</v>
      </c>
      <c r="K282" s="78"/>
      <c r="L282" s="122"/>
      <c r="M282" s="79">
        <f t="shared" si="30"/>
        <v>0</v>
      </c>
    </row>
    <row r="283" spans="1:13">
      <c r="A283" s="120" t="s">
        <v>289</v>
      </c>
      <c r="B283" s="121" t="s">
        <v>780</v>
      </c>
      <c r="C283" s="126" t="s">
        <v>723</v>
      </c>
      <c r="D283" s="122" t="s">
        <v>523</v>
      </c>
      <c r="E283" s="123">
        <v>4</v>
      </c>
      <c r="F283" s="78">
        <v>480</v>
      </c>
      <c r="G283" s="79">
        <f t="shared" si="28"/>
        <v>1920</v>
      </c>
      <c r="H283" s="222"/>
      <c r="I283" s="471"/>
      <c r="J283" s="78">
        <f t="shared" si="29"/>
        <v>0</v>
      </c>
      <c r="K283" s="78"/>
      <c r="L283" s="122"/>
      <c r="M283" s="79">
        <f t="shared" si="30"/>
        <v>0</v>
      </c>
    </row>
    <row r="284" spans="1:13">
      <c r="A284" s="120" t="s">
        <v>290</v>
      </c>
      <c r="B284" s="121" t="s">
        <v>780</v>
      </c>
      <c r="C284" s="126" t="s">
        <v>279</v>
      </c>
      <c r="D284" s="122" t="s">
        <v>523</v>
      </c>
      <c r="E284" s="123">
        <v>10</v>
      </c>
      <c r="F284" s="78">
        <v>480</v>
      </c>
      <c r="G284" s="79">
        <f t="shared" si="28"/>
        <v>4800</v>
      </c>
      <c r="H284" s="222"/>
      <c r="I284" s="471"/>
      <c r="J284" s="78">
        <f t="shared" si="29"/>
        <v>0</v>
      </c>
      <c r="K284" s="78"/>
      <c r="L284" s="122"/>
      <c r="M284" s="79">
        <f t="shared" si="30"/>
        <v>0</v>
      </c>
    </row>
    <row r="285" spans="1:13" ht="13.5" thickBot="1">
      <c r="A285" s="127" t="s">
        <v>291</v>
      </c>
      <c r="B285" s="128" t="s">
        <v>780</v>
      </c>
      <c r="C285" s="136" t="s">
        <v>280</v>
      </c>
      <c r="D285" s="199" t="s">
        <v>523</v>
      </c>
      <c r="E285" s="198">
        <v>8</v>
      </c>
      <c r="F285" s="82">
        <v>360</v>
      </c>
      <c r="G285" s="83">
        <f t="shared" si="28"/>
        <v>2880</v>
      </c>
      <c r="H285" s="222"/>
      <c r="I285" s="234"/>
      <c r="J285" s="82">
        <f t="shared" si="29"/>
        <v>0</v>
      </c>
      <c r="K285" s="82"/>
      <c r="L285" s="199"/>
      <c r="M285" s="79">
        <f t="shared" si="30"/>
        <v>0</v>
      </c>
    </row>
    <row r="286" spans="1:13" ht="24.95" customHeight="1" thickTop="1" thickBot="1">
      <c r="A286" s="74"/>
      <c r="B286" s="15"/>
      <c r="C286" s="16" t="s">
        <v>292</v>
      </c>
      <c r="D286" s="84"/>
      <c r="E286" s="84"/>
      <c r="F286" s="85"/>
      <c r="G286" s="86">
        <f>SUM(G273:G285)</f>
        <v>127152</v>
      </c>
      <c r="H286" s="76"/>
      <c r="I286" s="573"/>
      <c r="J286" s="84"/>
      <c r="K286" s="85"/>
      <c r="L286" s="84"/>
      <c r="M286" s="227">
        <f>SUM(M273:M285)</f>
        <v>0</v>
      </c>
    </row>
    <row r="287" spans="1:13" ht="18.75" customHeight="1" thickTop="1">
      <c r="A287" s="66"/>
      <c r="B287" s="67"/>
      <c r="C287" s="96" t="s">
        <v>557</v>
      </c>
      <c r="D287" s="88"/>
      <c r="E287" s="88"/>
      <c r="F287" s="89"/>
      <c r="G287" s="90"/>
      <c r="H287" s="76"/>
      <c r="I287" s="575"/>
      <c r="J287" s="88"/>
      <c r="K287" s="89"/>
      <c r="L287" s="88"/>
      <c r="M287" s="90"/>
    </row>
    <row r="288" spans="1:13" ht="26.25" thickBot="1">
      <c r="A288" s="71">
        <v>9</v>
      </c>
      <c r="B288" s="72">
        <v>19</v>
      </c>
      <c r="C288" s="129" t="s">
        <v>558</v>
      </c>
      <c r="D288" s="81" t="s">
        <v>552</v>
      </c>
      <c r="E288" s="81">
        <v>35</v>
      </c>
      <c r="F288" s="82">
        <v>300</v>
      </c>
      <c r="G288" s="83">
        <f>F288*E288</f>
        <v>10500</v>
      </c>
      <c r="H288" s="76"/>
      <c r="I288" s="584"/>
      <c r="J288" s="82">
        <f>K288-I288</f>
        <v>0</v>
      </c>
      <c r="K288" s="190"/>
      <c r="L288" s="81"/>
      <c r="M288" s="79">
        <f>L288*K288*F288</f>
        <v>0</v>
      </c>
    </row>
    <row r="289" spans="1:13" ht="24.95" customHeight="1" thickTop="1" thickBot="1">
      <c r="A289" s="74"/>
      <c r="B289" s="15"/>
      <c r="C289" s="16" t="s">
        <v>559</v>
      </c>
      <c r="D289" s="84"/>
      <c r="E289" s="84"/>
      <c r="F289" s="85"/>
      <c r="G289" s="86">
        <f>SUM(G288)</f>
        <v>10500</v>
      </c>
      <c r="H289" s="76"/>
      <c r="I289" s="485"/>
      <c r="J289" s="84"/>
      <c r="K289" s="149"/>
      <c r="L289" s="84"/>
      <c r="M289" s="227">
        <f>SUM(M288)</f>
        <v>0</v>
      </c>
    </row>
    <row r="290" spans="1:13" ht="18.75" customHeight="1" thickTop="1">
      <c r="A290" s="66"/>
      <c r="B290" s="67"/>
      <c r="C290" s="96" t="s">
        <v>278</v>
      </c>
      <c r="D290" s="88"/>
      <c r="E290" s="88"/>
      <c r="F290" s="89"/>
      <c r="G290" s="90"/>
      <c r="H290" s="76"/>
      <c r="I290" s="575"/>
      <c r="J290" s="88"/>
      <c r="K290" s="89"/>
      <c r="L290" s="88"/>
      <c r="M290" s="90"/>
    </row>
    <row r="291" spans="1:13" ht="51">
      <c r="A291" s="120" t="s">
        <v>536</v>
      </c>
      <c r="B291" s="121" t="s">
        <v>780</v>
      </c>
      <c r="C291" s="97" t="s">
        <v>640</v>
      </c>
      <c r="D291" s="205" t="s">
        <v>319</v>
      </c>
      <c r="E291" s="206">
        <v>1</v>
      </c>
      <c r="F291" s="78">
        <v>8400</v>
      </c>
      <c r="G291" s="79">
        <f>F291*E291</f>
        <v>8400</v>
      </c>
      <c r="H291" s="76"/>
      <c r="I291" s="471"/>
      <c r="J291" s="78">
        <f>K291-I291</f>
        <v>0</v>
      </c>
      <c r="K291" s="78"/>
      <c r="L291" s="205"/>
      <c r="M291" s="79">
        <f>L291*K291*F291</f>
        <v>0</v>
      </c>
    </row>
    <row r="292" spans="1:13" ht="51.75" thickBot="1">
      <c r="A292" s="127" t="s">
        <v>537</v>
      </c>
      <c r="B292" s="128" t="s">
        <v>780</v>
      </c>
      <c r="C292" s="129" t="s">
        <v>181</v>
      </c>
      <c r="D292" s="207" t="s">
        <v>523</v>
      </c>
      <c r="E292" s="208">
        <v>28</v>
      </c>
      <c r="F292" s="82">
        <v>264</v>
      </c>
      <c r="G292" s="83">
        <f>F292*E292</f>
        <v>7392</v>
      </c>
      <c r="H292" s="76"/>
      <c r="I292" s="234">
        <v>14</v>
      </c>
      <c r="J292" s="82">
        <f>K292-I292</f>
        <v>0</v>
      </c>
      <c r="K292" s="82">
        <v>14</v>
      </c>
      <c r="L292" s="448">
        <v>0.3</v>
      </c>
      <c r="M292" s="79">
        <f>L292*K292*F292</f>
        <v>1108.8</v>
      </c>
    </row>
    <row r="293" spans="1:13" ht="24.95" customHeight="1" thickTop="1" thickBot="1">
      <c r="A293" s="74"/>
      <c r="B293" s="15"/>
      <c r="C293" s="16" t="s">
        <v>320</v>
      </c>
      <c r="D293" s="84"/>
      <c r="E293" s="84"/>
      <c r="F293" s="85"/>
      <c r="G293" s="86">
        <f>SUM(G291:G292)</f>
        <v>15792</v>
      </c>
      <c r="H293" s="76"/>
      <c r="I293" s="573"/>
      <c r="J293" s="84"/>
      <c r="K293" s="85"/>
      <c r="L293" s="84"/>
      <c r="M293" s="227">
        <f>SUM(M291:M292)</f>
        <v>1108.8</v>
      </c>
    </row>
    <row r="294" spans="1:13" ht="18.75" customHeight="1" thickTop="1">
      <c r="A294" s="66"/>
      <c r="B294" s="67"/>
      <c r="C294" s="96" t="s">
        <v>321</v>
      </c>
      <c r="D294" s="88"/>
      <c r="E294" s="88"/>
      <c r="F294" s="89"/>
      <c r="G294" s="90"/>
      <c r="H294" s="76"/>
      <c r="I294" s="575"/>
      <c r="J294" s="88"/>
      <c r="K294" s="89"/>
      <c r="L294" s="88"/>
      <c r="M294" s="90"/>
    </row>
    <row r="295" spans="1:13" ht="51">
      <c r="A295" s="68">
        <v>11</v>
      </c>
      <c r="B295" s="69"/>
      <c r="C295" s="97" t="s">
        <v>182</v>
      </c>
      <c r="D295" s="77"/>
      <c r="E295" s="77"/>
      <c r="F295" s="78"/>
      <c r="G295" s="79"/>
      <c r="H295" s="76"/>
      <c r="I295" s="471"/>
      <c r="J295" s="78"/>
      <c r="K295" s="78"/>
      <c r="L295" s="77"/>
      <c r="M295" s="79"/>
    </row>
    <row r="296" spans="1:13" ht="13.5" thickBot="1">
      <c r="A296" s="127" t="s">
        <v>801</v>
      </c>
      <c r="B296" s="128" t="s">
        <v>780</v>
      </c>
      <c r="C296" s="136" t="s">
        <v>802</v>
      </c>
      <c r="D296" s="199" t="s">
        <v>523</v>
      </c>
      <c r="E296" s="198">
        <v>169</v>
      </c>
      <c r="F296" s="82">
        <v>150</v>
      </c>
      <c r="G296" s="83">
        <f>F296*E296</f>
        <v>25350</v>
      </c>
      <c r="H296" s="76"/>
      <c r="I296" s="584">
        <v>96</v>
      </c>
      <c r="J296" s="190">
        <f>K296-I296</f>
        <v>0</v>
      </c>
      <c r="K296" s="190">
        <v>96</v>
      </c>
      <c r="L296" s="449">
        <v>0.3</v>
      </c>
      <c r="M296" s="79">
        <f>L296*K296*F296</f>
        <v>4320</v>
      </c>
    </row>
    <row r="297" spans="1:13" ht="24.95" customHeight="1" thickTop="1" thickBot="1">
      <c r="A297" s="74"/>
      <c r="B297" s="15"/>
      <c r="C297" s="16" t="s">
        <v>803</v>
      </c>
      <c r="D297" s="84"/>
      <c r="E297" s="84"/>
      <c r="F297" s="85"/>
      <c r="G297" s="86">
        <f>SUM(G296)</f>
        <v>25350</v>
      </c>
      <c r="H297" s="76"/>
      <c r="I297" s="485"/>
      <c r="J297" s="144"/>
      <c r="K297" s="149"/>
      <c r="L297" s="84"/>
      <c r="M297" s="227">
        <f>SUM(M296)</f>
        <v>4320</v>
      </c>
    </row>
    <row r="298" spans="1:13" ht="18.75" customHeight="1" thickTop="1">
      <c r="A298" s="66"/>
      <c r="B298" s="67"/>
      <c r="C298" s="96" t="s">
        <v>804</v>
      </c>
      <c r="D298" s="88"/>
      <c r="E298" s="88"/>
      <c r="F298" s="89"/>
      <c r="G298" s="90"/>
      <c r="H298" s="76"/>
      <c r="I298" s="575"/>
      <c r="J298" s="88"/>
      <c r="K298" s="89"/>
      <c r="L298" s="88"/>
      <c r="M298" s="90"/>
    </row>
    <row r="299" spans="1:13" ht="54.75" customHeight="1" thickBot="1">
      <c r="A299" s="71">
        <v>12</v>
      </c>
      <c r="B299" s="72">
        <v>19</v>
      </c>
      <c r="C299" s="129" t="s">
        <v>519</v>
      </c>
      <c r="D299" s="81" t="s">
        <v>552</v>
      </c>
      <c r="E299" s="81">
        <v>1900</v>
      </c>
      <c r="F299" s="82">
        <v>36</v>
      </c>
      <c r="G299" s="83">
        <f>F299*E299</f>
        <v>68400</v>
      </c>
      <c r="H299" s="76"/>
      <c r="I299" s="234"/>
      <c r="J299" s="82">
        <f>K299-I299</f>
        <v>0</v>
      </c>
      <c r="K299" s="82"/>
      <c r="L299" s="81"/>
      <c r="M299" s="79">
        <f>L299*K299*F299</f>
        <v>0</v>
      </c>
    </row>
    <row r="300" spans="1:13" ht="24.95" customHeight="1" thickTop="1" thickBot="1">
      <c r="A300" s="74"/>
      <c r="B300" s="15"/>
      <c r="C300" s="16" t="s">
        <v>805</v>
      </c>
      <c r="D300" s="84"/>
      <c r="E300" s="84"/>
      <c r="F300" s="85"/>
      <c r="G300" s="86">
        <f>SUM(G299)</f>
        <v>68400</v>
      </c>
      <c r="H300" s="76"/>
      <c r="I300" s="573"/>
      <c r="J300" s="84"/>
      <c r="K300" s="85"/>
      <c r="L300" s="84"/>
      <c r="M300" s="227">
        <f>SUM(M299)</f>
        <v>0</v>
      </c>
    </row>
    <row r="301" spans="1:13" ht="18.75" customHeight="1" thickTop="1">
      <c r="A301" s="66">
        <v>13</v>
      </c>
      <c r="B301" s="67"/>
      <c r="C301" s="96" t="s">
        <v>823</v>
      </c>
      <c r="D301" s="88"/>
      <c r="E301" s="88"/>
      <c r="F301" s="89"/>
      <c r="G301" s="90"/>
      <c r="H301" s="76"/>
      <c r="I301" s="575"/>
      <c r="J301" s="88"/>
      <c r="K301" s="89"/>
      <c r="L301" s="88"/>
      <c r="M301" s="90"/>
    </row>
    <row r="302" spans="1:13" ht="51">
      <c r="A302" s="140" t="s">
        <v>806</v>
      </c>
      <c r="B302" s="141" t="s">
        <v>780</v>
      </c>
      <c r="C302" s="97" t="s">
        <v>309</v>
      </c>
      <c r="D302" s="122" t="s">
        <v>319</v>
      </c>
      <c r="E302" s="123">
        <v>1</v>
      </c>
      <c r="F302" s="78">
        <v>14400</v>
      </c>
      <c r="G302" s="79">
        <f>F302*E302</f>
        <v>14400</v>
      </c>
      <c r="H302" s="76"/>
      <c r="I302" s="471"/>
      <c r="J302" s="78">
        <f>K302-I302</f>
        <v>0</v>
      </c>
      <c r="K302" s="78"/>
      <c r="L302" s="122"/>
      <c r="M302" s="79">
        <f>L302*K302*F302</f>
        <v>0</v>
      </c>
    </row>
    <row r="303" spans="1:13" ht="51.75" thickBot="1">
      <c r="A303" s="142" t="s">
        <v>808</v>
      </c>
      <c r="B303" s="143" t="s">
        <v>780</v>
      </c>
      <c r="C303" s="129" t="s">
        <v>809</v>
      </c>
      <c r="D303" s="199" t="s">
        <v>810</v>
      </c>
      <c r="E303" s="198">
        <v>139</v>
      </c>
      <c r="F303" s="82">
        <v>180</v>
      </c>
      <c r="G303" s="83">
        <f>F303*E303</f>
        <v>25020</v>
      </c>
      <c r="H303" s="76"/>
      <c r="I303" s="234">
        <v>88</v>
      </c>
      <c r="J303" s="190">
        <f>K303-I303</f>
        <v>0</v>
      </c>
      <c r="K303" s="82">
        <v>88</v>
      </c>
      <c r="L303" s="449">
        <v>0.8</v>
      </c>
      <c r="M303" s="79">
        <f>L303*K303*F303</f>
        <v>12672.000000000002</v>
      </c>
    </row>
    <row r="304" spans="1:13" ht="24.95" customHeight="1" thickTop="1" thickBot="1">
      <c r="A304" s="74"/>
      <c r="B304" s="15"/>
      <c r="C304" s="16" t="s">
        <v>824</v>
      </c>
      <c r="D304" s="84"/>
      <c r="E304" s="84"/>
      <c r="F304" s="85"/>
      <c r="G304" s="86">
        <f>SUM(G302:G303)</f>
        <v>39420</v>
      </c>
      <c r="H304" s="76"/>
      <c r="I304" s="573"/>
      <c r="J304" s="144"/>
      <c r="K304" s="85"/>
      <c r="L304" s="84"/>
      <c r="M304" s="227">
        <f>SUM(M302:M303)</f>
        <v>12672.000000000002</v>
      </c>
    </row>
    <row r="305" spans="1:13" ht="18.75" customHeight="1" thickTop="1">
      <c r="A305" s="66"/>
      <c r="B305" s="67"/>
      <c r="C305" s="96" t="s">
        <v>825</v>
      </c>
      <c r="D305" s="88"/>
      <c r="E305" s="88"/>
      <c r="F305" s="89"/>
      <c r="G305" s="90"/>
      <c r="H305" s="76"/>
      <c r="I305" s="575"/>
      <c r="J305" s="88"/>
      <c r="K305" s="89"/>
      <c r="L305" s="88"/>
      <c r="M305" s="90"/>
    </row>
    <row r="306" spans="1:13" ht="38.25">
      <c r="A306" s="68">
        <v>14</v>
      </c>
      <c r="B306" s="69"/>
      <c r="C306" s="97" t="s">
        <v>833</v>
      </c>
      <c r="D306" s="77"/>
      <c r="E306" s="77"/>
      <c r="F306" s="78"/>
      <c r="G306" s="79"/>
      <c r="H306" s="76"/>
      <c r="I306" s="471"/>
      <c r="J306" s="77"/>
      <c r="K306" s="78"/>
      <c r="L306" s="77"/>
      <c r="M306" s="79"/>
    </row>
    <row r="307" spans="1:13" ht="13.5" thickBot="1">
      <c r="A307" s="127" t="s">
        <v>834</v>
      </c>
      <c r="B307" s="128" t="s">
        <v>780</v>
      </c>
      <c r="C307" s="136" t="s">
        <v>835</v>
      </c>
      <c r="D307" s="199" t="s">
        <v>523</v>
      </c>
      <c r="E307" s="198">
        <v>28</v>
      </c>
      <c r="F307" s="82">
        <v>240</v>
      </c>
      <c r="G307" s="83">
        <f>F307*E307</f>
        <v>6720</v>
      </c>
      <c r="H307" s="76"/>
      <c r="I307" s="234">
        <v>14</v>
      </c>
      <c r="J307" s="82">
        <f>K307-I307</f>
        <v>0</v>
      </c>
      <c r="K307" s="82">
        <v>14</v>
      </c>
      <c r="L307" s="449">
        <v>0.8</v>
      </c>
      <c r="M307" s="79">
        <f>L307*K307*F307</f>
        <v>2688.0000000000005</v>
      </c>
    </row>
    <row r="308" spans="1:13" ht="24.95" customHeight="1" thickTop="1" thickBot="1">
      <c r="A308" s="74"/>
      <c r="B308" s="15"/>
      <c r="C308" s="16" t="s">
        <v>836</v>
      </c>
      <c r="D308" s="84"/>
      <c r="E308" s="84"/>
      <c r="F308" s="85"/>
      <c r="G308" s="86">
        <f>SUM(G307)</f>
        <v>6720</v>
      </c>
      <c r="H308" s="76"/>
      <c r="I308" s="573"/>
      <c r="J308" s="84"/>
      <c r="K308" s="85"/>
      <c r="L308" s="84"/>
      <c r="M308" s="227">
        <f>SUM(M307)</f>
        <v>2688.0000000000005</v>
      </c>
    </row>
    <row r="309" spans="1:13" ht="18.75" customHeight="1" thickTop="1">
      <c r="A309" s="66"/>
      <c r="B309" s="67"/>
      <c r="C309" s="96" t="s">
        <v>837</v>
      </c>
      <c r="D309" s="88"/>
      <c r="E309" s="88"/>
      <c r="F309" s="89"/>
      <c r="G309" s="90"/>
      <c r="H309" s="76"/>
      <c r="I309" s="575"/>
      <c r="J309" s="88"/>
      <c r="K309" s="89"/>
      <c r="L309" s="88"/>
      <c r="M309" s="90"/>
    </row>
    <row r="310" spans="1:13" ht="51.75" thickBot="1">
      <c r="A310" s="71">
        <v>15</v>
      </c>
      <c r="B310" s="72">
        <v>19</v>
      </c>
      <c r="C310" s="129" t="s">
        <v>838</v>
      </c>
      <c r="D310" s="199" t="s">
        <v>319</v>
      </c>
      <c r="E310" s="198">
        <v>1</v>
      </c>
      <c r="F310" s="82">
        <v>18000</v>
      </c>
      <c r="G310" s="83">
        <f>F310*E310</f>
        <v>18000</v>
      </c>
      <c r="H310" s="76"/>
      <c r="I310" s="234"/>
      <c r="J310" s="82">
        <f>K310-I310</f>
        <v>0</v>
      </c>
      <c r="K310" s="82"/>
      <c r="L310" s="199"/>
      <c r="M310" s="79">
        <f>L310*K310*F310</f>
        <v>0</v>
      </c>
    </row>
    <row r="311" spans="1:13" ht="24.95" customHeight="1" thickTop="1" thickBot="1">
      <c r="A311" s="74"/>
      <c r="B311" s="15"/>
      <c r="C311" s="16" t="s">
        <v>427</v>
      </c>
      <c r="D311" s="84"/>
      <c r="E311" s="84"/>
      <c r="F311" s="85"/>
      <c r="G311" s="86">
        <f>SUM(G310)</f>
        <v>18000</v>
      </c>
      <c r="H311" s="76"/>
      <c r="I311" s="573"/>
      <c r="J311" s="84"/>
      <c r="K311" s="85"/>
      <c r="L311" s="84"/>
      <c r="M311" s="227">
        <f>SUM(M310)</f>
        <v>0</v>
      </c>
    </row>
    <row r="312" spans="1:13" ht="18.75" customHeight="1" thickTop="1">
      <c r="A312" s="66"/>
      <c r="B312" s="67"/>
      <c r="C312" s="96" t="s">
        <v>428</v>
      </c>
      <c r="D312" s="88"/>
      <c r="E312" s="88"/>
      <c r="F312" s="89"/>
      <c r="G312" s="90"/>
      <c r="H312" s="76"/>
      <c r="I312" s="575"/>
      <c r="J312" s="88"/>
      <c r="K312" s="89"/>
      <c r="L312" s="88"/>
      <c r="M312" s="90"/>
    </row>
    <row r="313" spans="1:13" ht="26.25" thickBot="1">
      <c r="A313" s="112">
        <v>16</v>
      </c>
      <c r="B313" s="113">
        <v>19</v>
      </c>
      <c r="C313" s="133" t="s">
        <v>579</v>
      </c>
      <c r="D313" s="132" t="s">
        <v>319</v>
      </c>
      <c r="E313" s="132">
        <v>1</v>
      </c>
      <c r="F313" s="190">
        <v>30000</v>
      </c>
      <c r="G313" s="188">
        <f>F313*E313</f>
        <v>30000</v>
      </c>
      <c r="H313" s="76"/>
      <c r="I313" s="471"/>
      <c r="J313" s="78">
        <f>K313-I313</f>
        <v>0</v>
      </c>
      <c r="K313" s="78"/>
      <c r="L313" s="132"/>
      <c r="M313" s="79">
        <f>L313*K313*F313</f>
        <v>0</v>
      </c>
    </row>
    <row r="314" spans="1:13" ht="24.95" customHeight="1" thickTop="1" thickBot="1">
      <c r="A314" s="134"/>
      <c r="B314" s="115"/>
      <c r="C314" s="116" t="s">
        <v>580</v>
      </c>
      <c r="D314" s="144"/>
      <c r="E314" s="144"/>
      <c r="F314" s="149"/>
      <c r="G314" s="147">
        <f>SUM(G313)</f>
        <v>30000</v>
      </c>
      <c r="H314" s="182"/>
      <c r="I314" s="485"/>
      <c r="J314" s="144"/>
      <c r="K314" s="149"/>
      <c r="L314" s="144"/>
      <c r="M314" s="227">
        <f>SUM(M313)</f>
        <v>0</v>
      </c>
    </row>
    <row r="315" spans="1:13" ht="9.9499999999999993" customHeight="1" thickTop="1" thickBot="1">
      <c r="A315" s="15"/>
      <c r="B315" s="15"/>
      <c r="C315" s="16"/>
      <c r="D315" s="84"/>
      <c r="E315" s="84"/>
      <c r="F315" s="172"/>
      <c r="G315" s="173"/>
      <c r="H315" s="76"/>
      <c r="I315" s="576"/>
      <c r="J315" s="84"/>
      <c r="K315" s="172"/>
      <c r="L315" s="84"/>
      <c r="M315" s="173"/>
    </row>
    <row r="316" spans="1:13" ht="24.95" customHeight="1" thickTop="1" thickBot="1">
      <c r="A316" s="117"/>
      <c r="B316" s="118"/>
      <c r="C316" s="106" t="s">
        <v>884</v>
      </c>
      <c r="D316" s="191"/>
      <c r="E316" s="191"/>
      <c r="F316" s="192"/>
      <c r="G316" s="193">
        <f>G314+G311+G308+G304+G300+G297+G293+G289+G286+G270+G264+G241+G237+G226+G219+G212</f>
        <v>1367364</v>
      </c>
      <c r="H316" s="182"/>
      <c r="I316" s="581"/>
      <c r="J316" s="191"/>
      <c r="K316" s="192"/>
      <c r="L316" s="191"/>
      <c r="M316" s="230">
        <f>M314+M311+M308+M304+M300+M297+M293+M289+M286+M270+M264+M241+M237+M226+M219+M212</f>
        <v>302681.40000000002</v>
      </c>
    </row>
    <row r="317" spans="1:13" ht="24.95" customHeight="1" thickTop="1">
      <c r="A317" s="17"/>
      <c r="B317" s="17"/>
      <c r="C317" s="18"/>
      <c r="D317" s="209"/>
      <c r="E317" s="209"/>
      <c r="F317" s="210"/>
      <c r="G317" s="210"/>
      <c r="H317" s="76"/>
      <c r="I317" s="583"/>
      <c r="J317" s="209"/>
      <c r="K317" s="210"/>
      <c r="L317" s="209"/>
      <c r="M317" s="210"/>
    </row>
    <row r="318" spans="1:13" ht="9.9499999999999993" customHeight="1" thickBot="1">
      <c r="A318" s="9"/>
      <c r="B318" s="9"/>
      <c r="C318" s="10"/>
      <c r="D318" s="177"/>
      <c r="E318" s="177"/>
      <c r="F318" s="178"/>
      <c r="G318" s="178"/>
      <c r="H318" s="76"/>
      <c r="I318" s="567"/>
      <c r="J318" s="177"/>
      <c r="K318" s="178"/>
      <c r="L318" s="177"/>
      <c r="M318" s="178"/>
    </row>
    <row r="319" spans="1:13" ht="40.5" customHeight="1" thickTop="1" thickBot="1">
      <c r="A319" s="94"/>
      <c r="B319" s="144"/>
      <c r="C319" s="145" t="s">
        <v>869</v>
      </c>
      <c r="D319" s="144"/>
      <c r="E319" s="144"/>
      <c r="F319" s="146"/>
      <c r="G319" s="147">
        <f>G316+G199+G129+G91</f>
        <v>7062709</v>
      </c>
      <c r="H319" s="76"/>
      <c r="I319" s="485"/>
      <c r="J319" s="144"/>
      <c r="K319" s="149"/>
      <c r="L319" s="862">
        <f>M316+M199+M129+M91</f>
        <v>1479776.4750000001</v>
      </c>
      <c r="M319" s="863"/>
    </row>
    <row r="320" spans="1:13" ht="13.5" thickTop="1">
      <c r="A320" s="5"/>
      <c r="B320" s="5"/>
      <c r="C320" s="1"/>
      <c r="D320" s="211"/>
      <c r="E320" s="211"/>
      <c r="F320" s="212"/>
      <c r="G320" s="212"/>
      <c r="H320" s="76"/>
      <c r="I320" s="76"/>
      <c r="J320" s="76"/>
      <c r="K320" s="76"/>
      <c r="L320" s="211"/>
      <c r="M320" s="76"/>
    </row>
    <row r="321" spans="1:19">
      <c r="A321" s="5"/>
      <c r="B321" s="5"/>
      <c r="C321" s="1"/>
      <c r="D321" s="211"/>
      <c r="E321" s="211"/>
      <c r="F321" s="212"/>
      <c r="G321" s="212"/>
      <c r="H321" s="76"/>
      <c r="I321" s="76"/>
      <c r="J321" s="76"/>
      <c r="K321" s="76"/>
      <c r="L321" s="211"/>
      <c r="M321" s="76"/>
    </row>
    <row r="322" spans="1:19">
      <c r="A322" s="5"/>
      <c r="B322" s="5"/>
      <c r="C322" s="1"/>
      <c r="D322" s="211"/>
      <c r="E322" s="211"/>
      <c r="F322" s="212"/>
      <c r="G322" s="212"/>
      <c r="H322" s="76"/>
      <c r="I322" s="76"/>
      <c r="J322" s="76"/>
      <c r="K322" s="76"/>
      <c r="L322" s="211"/>
      <c r="M322" s="76"/>
    </row>
    <row r="323" spans="1:19">
      <c r="A323" s="5"/>
      <c r="B323" s="5"/>
      <c r="C323" s="1"/>
      <c r="D323" s="211"/>
      <c r="E323" s="211"/>
      <c r="F323" s="212"/>
      <c r="G323" s="212"/>
      <c r="H323" s="76"/>
      <c r="I323" s="76"/>
      <c r="J323" s="76"/>
      <c r="K323" s="76"/>
      <c r="L323" s="211"/>
      <c r="M323" s="76"/>
    </row>
    <row r="324" spans="1:19">
      <c r="A324" s="5"/>
      <c r="B324" s="5"/>
      <c r="C324" s="1"/>
      <c r="D324" s="211"/>
      <c r="E324" s="211"/>
      <c r="F324" s="212"/>
      <c r="G324" s="212"/>
      <c r="H324" s="76"/>
      <c r="I324" s="76"/>
      <c r="J324" s="76"/>
      <c r="K324" s="76"/>
      <c r="L324" s="211"/>
      <c r="M324" s="76"/>
    </row>
    <row r="325" spans="1:19">
      <c r="A325" s="5"/>
      <c r="B325" s="5"/>
      <c r="C325" s="1"/>
      <c r="D325" s="211"/>
      <c r="E325" s="211"/>
      <c r="F325" s="212"/>
      <c r="G325" s="212"/>
      <c r="H325" s="76"/>
      <c r="I325" s="76"/>
      <c r="J325" s="76"/>
      <c r="K325" s="76"/>
      <c r="L325" s="211"/>
      <c r="M325" s="76"/>
    </row>
    <row r="326" spans="1:19" ht="20.100000000000001" customHeight="1">
      <c r="A326" s="5"/>
      <c r="B326" s="5"/>
      <c r="C326" s="1"/>
      <c r="D326" s="211"/>
      <c r="E326" s="211"/>
      <c r="F326" s="212"/>
      <c r="G326" s="212"/>
      <c r="H326" s="76"/>
      <c r="I326" s="76"/>
      <c r="J326" s="76"/>
      <c r="K326" s="76"/>
      <c r="L326" s="211"/>
      <c r="M326" s="76"/>
      <c r="O326" s="36"/>
      <c r="P326" s="25"/>
      <c r="Q326" s="24"/>
      <c r="R326" s="24"/>
      <c r="S326" s="24"/>
    </row>
    <row r="327" spans="1:19" ht="20.100000000000001" customHeight="1">
      <c r="A327" s="5"/>
      <c r="B327" s="5"/>
      <c r="C327" s="1"/>
      <c r="D327" s="211"/>
      <c r="E327" s="211"/>
      <c r="F327" s="212"/>
      <c r="G327" s="212"/>
      <c r="H327" s="76"/>
      <c r="I327" s="76"/>
      <c r="J327" s="76"/>
      <c r="K327" s="76"/>
      <c r="L327" s="211"/>
      <c r="M327" s="76"/>
      <c r="O327" s="36"/>
      <c r="P327" s="25"/>
      <c r="Q327" s="24"/>
      <c r="R327" s="24"/>
      <c r="S327" s="24"/>
    </row>
    <row r="328" spans="1:19" ht="20.100000000000001" customHeight="1">
      <c r="A328" s="5"/>
      <c r="B328" s="5"/>
      <c r="C328" s="1"/>
      <c r="D328" s="211"/>
      <c r="E328" s="211"/>
      <c r="F328" s="212"/>
      <c r="G328" s="212"/>
      <c r="H328" s="76"/>
      <c r="I328" s="76"/>
      <c r="J328" s="76"/>
      <c r="K328" s="76"/>
      <c r="L328" s="211"/>
      <c r="M328" s="76"/>
      <c r="O328" s="22" t="s">
        <v>661</v>
      </c>
      <c r="P328" s="22" t="s">
        <v>112</v>
      </c>
      <c r="Q328" s="22"/>
      <c r="R328" s="23"/>
      <c r="S328" s="24"/>
    </row>
    <row r="329" spans="1:19" ht="20.100000000000001" customHeight="1">
      <c r="A329" s="5"/>
      <c r="B329" s="5"/>
      <c r="C329" s="1"/>
      <c r="D329" s="211"/>
      <c r="E329" s="211"/>
      <c r="F329" s="212"/>
      <c r="G329" s="212"/>
      <c r="H329" s="76"/>
      <c r="I329" s="76"/>
      <c r="J329" s="76"/>
      <c r="K329" s="76"/>
      <c r="L329" s="211"/>
      <c r="M329" s="76"/>
      <c r="O329" s="22" t="s">
        <v>663</v>
      </c>
      <c r="P329" s="32" t="str">
        <f>C3</f>
        <v>(10 ) جاري</v>
      </c>
      <c r="Q329" s="22"/>
      <c r="R329" s="859" t="s">
        <v>462</v>
      </c>
      <c r="S329" s="859"/>
    </row>
    <row r="330" spans="1:19" ht="20.100000000000001" customHeight="1">
      <c r="A330" s="5"/>
      <c r="B330" s="5"/>
      <c r="C330" s="1"/>
      <c r="D330" s="211"/>
      <c r="E330" s="211"/>
      <c r="F330" s="212"/>
      <c r="G330" s="212"/>
      <c r="H330" s="76"/>
      <c r="I330" s="76"/>
      <c r="J330" s="76"/>
      <c r="K330" s="76"/>
      <c r="L330" s="211"/>
      <c r="M330" s="76"/>
      <c r="O330" s="33" t="s">
        <v>678</v>
      </c>
      <c r="P330" s="34">
        <f>C4</f>
        <v>39973</v>
      </c>
      <c r="Q330" s="25"/>
      <c r="R330" s="25"/>
      <c r="S330" s="24"/>
    </row>
    <row r="331" spans="1:19" ht="20.100000000000001" customHeight="1">
      <c r="A331" s="5"/>
      <c r="B331" s="5"/>
      <c r="C331" s="1"/>
      <c r="D331" s="211"/>
      <c r="E331" s="211"/>
      <c r="F331" s="212"/>
      <c r="G331" s="212"/>
      <c r="H331" s="76"/>
      <c r="I331" s="76"/>
      <c r="J331" s="76"/>
      <c r="K331" s="76"/>
      <c r="L331" s="211"/>
      <c r="M331" s="76"/>
      <c r="O331" s="20"/>
      <c r="P331" s="27"/>
      <c r="Q331" s="35"/>
      <c r="R331" s="35"/>
      <c r="S331" s="35"/>
    </row>
    <row r="332" spans="1:19" ht="20.100000000000001" customHeight="1">
      <c r="A332" s="5"/>
      <c r="B332" s="5"/>
      <c r="C332" s="1"/>
      <c r="D332" s="211"/>
      <c r="E332" s="211"/>
      <c r="F332" s="212"/>
      <c r="G332" s="212"/>
      <c r="H332" s="76"/>
      <c r="I332" s="76"/>
      <c r="J332" s="76"/>
      <c r="K332" s="76"/>
      <c r="L332" s="211"/>
      <c r="M332" s="76"/>
      <c r="O332" s="22"/>
      <c r="P332" s="22"/>
      <c r="Q332" s="22"/>
      <c r="R332" s="23"/>
      <c r="S332" s="24"/>
    </row>
    <row r="333" spans="1:19" ht="20.100000000000001" customHeight="1">
      <c r="A333" s="5"/>
      <c r="B333" s="5"/>
      <c r="C333" s="1"/>
      <c r="D333" s="211"/>
      <c r="E333" s="211"/>
      <c r="F333" s="212"/>
      <c r="G333" s="212"/>
      <c r="H333" s="76"/>
      <c r="I333" s="76"/>
      <c r="J333" s="76"/>
      <c r="K333" s="76"/>
      <c r="L333" s="211"/>
      <c r="M333" s="76"/>
      <c r="O333" s="846" t="s">
        <v>679</v>
      </c>
      <c r="P333" s="846"/>
      <c r="Q333" s="846"/>
      <c r="R333" s="846"/>
      <c r="S333" s="846"/>
    </row>
    <row r="334" spans="1:19" ht="20.100000000000001" customHeight="1" thickBot="1">
      <c r="A334" s="5"/>
      <c r="B334" s="5"/>
      <c r="C334" s="1"/>
      <c r="D334" s="211"/>
      <c r="E334" s="211"/>
      <c r="F334" s="212"/>
      <c r="G334" s="212"/>
      <c r="H334" s="76"/>
      <c r="I334" s="76"/>
      <c r="J334" s="76"/>
      <c r="K334" s="76"/>
      <c r="L334" s="211"/>
      <c r="M334" s="76"/>
      <c r="O334" s="36"/>
      <c r="P334" s="25"/>
      <c r="Q334" s="24"/>
      <c r="R334" s="24"/>
      <c r="S334" s="24"/>
    </row>
    <row r="335" spans="1:19" ht="23.25" customHeight="1" thickTop="1">
      <c r="A335" s="5"/>
      <c r="B335" s="5"/>
      <c r="C335" s="1"/>
      <c r="D335" s="211"/>
      <c r="E335" s="211"/>
      <c r="F335" s="212"/>
      <c r="G335" s="212"/>
      <c r="H335" s="76"/>
      <c r="I335" s="76"/>
      <c r="J335" s="76"/>
      <c r="K335" s="76"/>
      <c r="L335" s="211"/>
      <c r="M335" s="76"/>
      <c r="O335" s="37" t="s">
        <v>247</v>
      </c>
      <c r="P335" s="38" t="s">
        <v>680</v>
      </c>
      <c r="Q335" s="39" t="s">
        <v>669</v>
      </c>
      <c r="R335" s="39" t="s">
        <v>681</v>
      </c>
      <c r="S335" s="40" t="s">
        <v>244</v>
      </c>
    </row>
    <row r="336" spans="1:19" ht="20.100000000000001" customHeight="1">
      <c r="A336" s="5"/>
      <c r="B336" s="5"/>
      <c r="C336" s="1"/>
      <c r="D336" s="211"/>
      <c r="E336" s="211"/>
      <c r="F336" s="212"/>
      <c r="G336" s="212"/>
      <c r="H336" s="76"/>
      <c r="I336" s="76"/>
      <c r="J336" s="76"/>
      <c r="K336" s="76"/>
      <c r="L336" s="211"/>
      <c r="M336" s="76"/>
      <c r="O336" s="41">
        <v>1</v>
      </c>
      <c r="P336" s="42" t="s">
        <v>682</v>
      </c>
      <c r="Q336" s="43">
        <v>944288.55200000003</v>
      </c>
      <c r="R336" s="43">
        <f>S336-Q336</f>
        <v>75452.880000000121</v>
      </c>
      <c r="S336" s="44">
        <f>M91</f>
        <v>1019741.4320000001</v>
      </c>
    </row>
    <row r="337" spans="1:19" ht="20.100000000000001" customHeight="1">
      <c r="A337" s="5"/>
      <c r="B337" s="5"/>
      <c r="C337" s="1"/>
      <c r="D337" s="211"/>
      <c r="E337" s="211"/>
      <c r="F337" s="212"/>
      <c r="G337" s="212"/>
      <c r="H337" s="76"/>
      <c r="I337" s="76"/>
      <c r="J337" s="76"/>
      <c r="K337" s="76"/>
      <c r="L337" s="211"/>
      <c r="M337" s="76"/>
      <c r="O337" s="41">
        <v>2</v>
      </c>
      <c r="P337" s="42" t="s">
        <v>843</v>
      </c>
      <c r="Q337" s="43">
        <v>28979.448</v>
      </c>
      <c r="R337" s="43">
        <f>S337-Q337</f>
        <v>0</v>
      </c>
      <c r="S337" s="44">
        <f>M129</f>
        <v>28979.448</v>
      </c>
    </row>
    <row r="338" spans="1:19" ht="20.100000000000001" customHeight="1">
      <c r="A338" s="5"/>
      <c r="B338" s="5"/>
      <c r="C338" s="1"/>
      <c r="D338" s="211"/>
      <c r="E338" s="211"/>
      <c r="F338" s="212"/>
      <c r="G338" s="212"/>
      <c r="H338" s="76"/>
      <c r="I338" s="76"/>
      <c r="J338" s="76"/>
      <c r="K338" s="76"/>
      <c r="L338" s="211"/>
      <c r="M338" s="76"/>
      <c r="O338" s="41">
        <v>3</v>
      </c>
      <c r="P338" s="42" t="s">
        <v>683</v>
      </c>
      <c r="Q338" s="43">
        <v>128374.19499999999</v>
      </c>
      <c r="R338" s="43">
        <f>S338-Q338</f>
        <v>0</v>
      </c>
      <c r="S338" s="44">
        <f>M199</f>
        <v>128374.19499999999</v>
      </c>
    </row>
    <row r="339" spans="1:19" ht="20.100000000000001" customHeight="1">
      <c r="A339" s="5"/>
      <c r="B339" s="5"/>
      <c r="C339" s="1"/>
      <c r="D339" s="211"/>
      <c r="E339" s="211"/>
      <c r="F339" s="212"/>
      <c r="G339" s="212"/>
      <c r="H339" s="76"/>
      <c r="I339" s="76"/>
      <c r="J339" s="76"/>
      <c r="K339" s="76"/>
      <c r="L339" s="211"/>
      <c r="M339" s="76"/>
      <c r="O339" s="41">
        <v>4</v>
      </c>
      <c r="P339" s="42" t="s">
        <v>684</v>
      </c>
      <c r="Q339" s="43">
        <v>195021</v>
      </c>
      <c r="R339" s="43">
        <f>S339-Q339</f>
        <v>107660.40000000002</v>
      </c>
      <c r="S339" s="44">
        <f>M316</f>
        <v>302681.40000000002</v>
      </c>
    </row>
    <row r="340" spans="1:19" ht="20.100000000000001" customHeight="1">
      <c r="A340" s="5"/>
      <c r="B340" s="5"/>
      <c r="C340" s="1"/>
      <c r="D340" s="211"/>
      <c r="E340" s="211"/>
      <c r="F340" s="212"/>
      <c r="G340" s="212"/>
      <c r="H340" s="76"/>
      <c r="I340" s="76"/>
      <c r="J340" s="76"/>
      <c r="K340" s="76"/>
      <c r="L340" s="211"/>
      <c r="M340" s="76"/>
      <c r="O340" s="41"/>
      <c r="P340" s="42"/>
      <c r="Q340" s="43"/>
      <c r="R340" s="43"/>
      <c r="S340" s="44"/>
    </row>
    <row r="341" spans="1:19" ht="20.100000000000001" customHeight="1">
      <c r="A341" s="5"/>
      <c r="B341" s="5"/>
      <c r="C341" s="1"/>
      <c r="D341" s="211"/>
      <c r="E341" s="211"/>
      <c r="F341" s="212"/>
      <c r="G341" s="212"/>
      <c r="H341" s="76"/>
      <c r="I341" s="76"/>
      <c r="J341" s="76"/>
      <c r="K341" s="76"/>
      <c r="L341" s="211"/>
      <c r="M341" s="76"/>
      <c r="O341" s="41"/>
      <c r="P341" s="42"/>
      <c r="Q341" s="43"/>
      <c r="R341" s="43"/>
      <c r="S341" s="44"/>
    </row>
    <row r="342" spans="1:19" ht="31.5" customHeight="1" thickBot="1">
      <c r="A342" s="5"/>
      <c r="B342" s="5"/>
      <c r="C342" s="1"/>
      <c r="D342" s="211"/>
      <c r="E342" s="211"/>
      <c r="F342" s="212"/>
      <c r="G342" s="212"/>
      <c r="H342" s="76"/>
      <c r="I342" s="76"/>
      <c r="J342" s="76"/>
      <c r="K342" s="76"/>
      <c r="L342" s="211"/>
      <c r="M342" s="76"/>
      <c r="O342" s="844" t="s">
        <v>687</v>
      </c>
      <c r="P342" s="845"/>
      <c r="Q342" s="285">
        <f>SUM(Q336:Q341)</f>
        <v>1296663.1950000001</v>
      </c>
      <c r="R342" s="285">
        <f>SUM(R336:R341)</f>
        <v>183113.28000000014</v>
      </c>
      <c r="S342" s="286">
        <f>SUM(S336:S341)</f>
        <v>1479776.4750000001</v>
      </c>
    </row>
    <row r="343" spans="1:19" ht="20.100000000000001" customHeight="1" thickTop="1">
      <c r="A343" s="5"/>
      <c r="B343" s="5"/>
      <c r="C343" s="1"/>
      <c r="D343" s="211"/>
      <c r="E343" s="211"/>
      <c r="F343" s="212"/>
      <c r="G343" s="212"/>
      <c r="H343" s="76"/>
      <c r="I343" s="76"/>
      <c r="J343" s="76"/>
      <c r="K343" s="76"/>
      <c r="L343" s="211"/>
      <c r="M343" s="76"/>
      <c r="O343" s="36"/>
      <c r="P343" s="25"/>
      <c r="Q343" s="24"/>
      <c r="R343" s="24"/>
      <c r="S343" s="24"/>
    </row>
    <row r="344" spans="1:19" ht="20.100000000000001" customHeight="1">
      <c r="A344" s="5"/>
      <c r="B344" s="5"/>
      <c r="C344" s="1"/>
      <c r="D344" s="211"/>
      <c r="E344" s="211"/>
      <c r="F344" s="212"/>
      <c r="G344" s="212"/>
      <c r="H344" s="76"/>
      <c r="I344" s="76"/>
      <c r="J344" s="76"/>
      <c r="K344" s="76"/>
      <c r="L344" s="211"/>
      <c r="M344" s="76"/>
      <c r="O344" s="36"/>
      <c r="P344" s="25"/>
      <c r="Q344" s="24"/>
      <c r="R344" s="24"/>
      <c r="S344" s="24"/>
    </row>
    <row r="345" spans="1:19" ht="20.100000000000001" customHeight="1">
      <c r="A345" s="5"/>
      <c r="B345" s="5"/>
      <c r="C345" s="1"/>
      <c r="D345" s="211"/>
      <c r="E345" s="211"/>
      <c r="F345" s="212"/>
      <c r="G345" s="212"/>
      <c r="H345" s="76"/>
      <c r="I345" s="76"/>
      <c r="J345" s="76"/>
      <c r="K345" s="76"/>
      <c r="L345" s="211"/>
      <c r="M345" s="76"/>
      <c r="O345" s="36"/>
      <c r="P345" s="293"/>
      <c r="Q345" s="295"/>
      <c r="R345" s="24"/>
      <c r="S345" s="295"/>
    </row>
    <row r="346" spans="1:19" ht="20.100000000000001" customHeight="1">
      <c r="A346" s="5"/>
      <c r="B346" s="5"/>
      <c r="C346" s="1"/>
      <c r="D346" s="211"/>
      <c r="E346" s="211"/>
      <c r="F346" s="212"/>
      <c r="G346" s="212"/>
      <c r="H346" s="76"/>
      <c r="I346" s="76"/>
      <c r="J346" s="76"/>
      <c r="K346" s="76"/>
      <c r="L346" s="211"/>
      <c r="M346" s="76"/>
      <c r="O346" s="36"/>
      <c r="P346" s="294"/>
      <c r="Q346" s="24"/>
      <c r="R346" s="24"/>
      <c r="S346" s="295"/>
    </row>
    <row r="347" spans="1:19" ht="15.75">
      <c r="A347" s="5"/>
      <c r="B347" s="5"/>
      <c r="C347" s="1"/>
      <c r="D347" s="211"/>
      <c r="E347" s="211"/>
      <c r="F347" s="212"/>
      <c r="G347" s="212"/>
      <c r="H347" s="76"/>
      <c r="I347" s="76"/>
      <c r="J347" s="76"/>
      <c r="K347" s="76"/>
      <c r="L347" s="211"/>
      <c r="M347" s="76"/>
      <c r="O347" s="36"/>
      <c r="P347" s="294"/>
      <c r="Q347" s="24"/>
      <c r="R347" s="24"/>
      <c r="S347" s="47"/>
    </row>
    <row r="348" spans="1:19" ht="15.75">
      <c r="A348" s="5"/>
      <c r="B348" s="5"/>
      <c r="C348" s="1"/>
      <c r="D348" s="211"/>
      <c r="E348" s="211"/>
      <c r="F348" s="212"/>
      <c r="G348" s="212"/>
      <c r="H348" s="76"/>
      <c r="I348" s="76"/>
      <c r="J348" s="76"/>
      <c r="K348" s="76"/>
      <c r="L348" s="211"/>
      <c r="M348" s="76"/>
      <c r="O348" s="36"/>
      <c r="P348" s="294"/>
      <c r="Q348" s="24"/>
      <c r="R348" s="24"/>
      <c r="S348" s="47"/>
    </row>
    <row r="349" spans="1:19" ht="15.75">
      <c r="A349" s="5"/>
      <c r="B349" s="5"/>
      <c r="C349" s="1"/>
      <c r="D349" s="211"/>
      <c r="E349" s="211"/>
      <c r="F349" s="212"/>
      <c r="G349" s="212"/>
      <c r="H349" s="76"/>
      <c r="I349" s="76"/>
      <c r="J349" s="76"/>
      <c r="K349" s="76"/>
      <c r="L349" s="211"/>
      <c r="M349" s="76"/>
      <c r="O349" s="36"/>
      <c r="P349" s="294"/>
      <c r="Q349" s="24"/>
      <c r="R349" s="24"/>
      <c r="S349" s="47"/>
    </row>
    <row r="350" spans="1:19" ht="15.75">
      <c r="A350" s="5"/>
      <c r="B350" s="5"/>
      <c r="C350" s="1"/>
      <c r="D350" s="6"/>
      <c r="E350" s="6"/>
      <c r="F350" s="12"/>
      <c r="G350" s="12"/>
      <c r="L350" s="6"/>
      <c r="P350" s="294"/>
      <c r="Q350" s="24"/>
      <c r="R350" s="24"/>
      <c r="S350" s="47"/>
    </row>
    <row r="351" spans="1:19" ht="15.75">
      <c r="A351" s="5"/>
      <c r="B351" s="5"/>
      <c r="C351" s="1"/>
      <c r="D351" s="6"/>
      <c r="E351" s="6"/>
      <c r="F351" s="12"/>
      <c r="G351" s="12"/>
      <c r="L351" s="6"/>
      <c r="P351" s="294"/>
      <c r="Q351" s="24"/>
      <c r="R351" s="24"/>
      <c r="S351" s="47"/>
    </row>
    <row r="352" spans="1:19" ht="15.75">
      <c r="A352" s="5"/>
      <c r="B352" s="5"/>
      <c r="C352" s="1"/>
      <c r="D352" s="6"/>
      <c r="E352" s="6"/>
      <c r="F352" s="12"/>
      <c r="G352" s="12"/>
      <c r="L352" s="6"/>
      <c r="P352" s="294"/>
      <c r="Q352" s="24"/>
      <c r="R352" s="24"/>
      <c r="S352" s="24"/>
    </row>
    <row r="353" spans="1:12">
      <c r="A353" s="5"/>
      <c r="B353" s="5"/>
      <c r="C353" s="1"/>
      <c r="D353" s="6"/>
      <c r="E353" s="6"/>
      <c r="F353" s="12"/>
      <c r="G353" s="12"/>
      <c r="L353" s="6"/>
    </row>
    <row r="354" spans="1:12">
      <c r="A354" s="5"/>
      <c r="B354" s="5"/>
      <c r="C354" s="1"/>
      <c r="D354" s="6"/>
      <c r="E354" s="6"/>
      <c r="F354" s="12"/>
      <c r="G354" s="12"/>
      <c r="L354" s="6"/>
    </row>
    <row r="355" spans="1:12">
      <c r="A355" s="5"/>
      <c r="B355" s="5"/>
      <c r="C355" s="1"/>
      <c r="D355" s="6"/>
      <c r="E355" s="6"/>
      <c r="F355" s="12"/>
      <c r="G355" s="12"/>
      <c r="L355" s="6"/>
    </row>
    <row r="356" spans="1:12">
      <c r="A356" s="5"/>
      <c r="B356" s="5"/>
      <c r="C356" s="1"/>
      <c r="D356" s="6"/>
      <c r="E356" s="6"/>
      <c r="F356" s="12"/>
      <c r="G356" s="12"/>
      <c r="L356" s="6"/>
    </row>
    <row r="357" spans="1:12">
      <c r="A357" s="5"/>
      <c r="B357" s="5"/>
      <c r="C357" s="1"/>
      <c r="D357" s="6"/>
      <c r="E357" s="6"/>
      <c r="F357" s="12"/>
      <c r="G357" s="12"/>
      <c r="L357" s="6"/>
    </row>
    <row r="358" spans="1:12">
      <c r="A358" s="5"/>
      <c r="B358" s="5"/>
      <c r="C358" s="1"/>
      <c r="D358" s="6"/>
      <c r="E358" s="6"/>
      <c r="F358" s="12"/>
      <c r="G358" s="12"/>
      <c r="L358" s="6"/>
    </row>
    <row r="359" spans="1:12">
      <c r="A359" s="5"/>
      <c r="B359" s="5"/>
      <c r="C359" s="1"/>
      <c r="D359" s="6"/>
      <c r="E359" s="6"/>
      <c r="F359" s="12"/>
      <c r="G359" s="12"/>
      <c r="L359" s="6"/>
    </row>
    <row r="360" spans="1:12">
      <c r="A360" s="5"/>
      <c r="B360" s="5"/>
      <c r="C360" s="1"/>
      <c r="D360" s="6"/>
      <c r="E360" s="6"/>
      <c r="F360" s="12"/>
      <c r="G360" s="12"/>
      <c r="L360" s="6"/>
    </row>
    <row r="361" spans="1:12">
      <c r="A361" s="5"/>
      <c r="B361" s="5"/>
      <c r="C361" s="1"/>
      <c r="D361" s="6"/>
      <c r="E361" s="6"/>
      <c r="F361" s="12"/>
      <c r="G361" s="12"/>
      <c r="L361" s="6"/>
    </row>
    <row r="362" spans="1:12">
      <c r="A362" s="5"/>
      <c r="B362" s="5"/>
      <c r="C362" s="1"/>
      <c r="D362" s="6"/>
      <c r="E362" s="6"/>
      <c r="F362" s="12"/>
      <c r="G362" s="12"/>
      <c r="L362" s="6"/>
    </row>
    <row r="363" spans="1:12">
      <c r="A363" s="5"/>
      <c r="B363" s="5"/>
      <c r="C363" s="1"/>
      <c r="D363" s="6"/>
      <c r="E363" s="6"/>
      <c r="F363" s="12"/>
      <c r="G363" s="12"/>
      <c r="L363" s="6"/>
    </row>
    <row r="364" spans="1:12">
      <c r="A364" s="5"/>
      <c r="B364" s="5"/>
      <c r="C364" s="1"/>
      <c r="D364" s="6"/>
      <c r="E364" s="6"/>
      <c r="F364" s="12"/>
      <c r="G364" s="12"/>
      <c r="L364" s="6"/>
    </row>
    <row r="365" spans="1:12">
      <c r="A365" s="5"/>
      <c r="B365" s="5"/>
      <c r="C365" s="1"/>
      <c r="D365" s="6"/>
      <c r="E365" s="6"/>
      <c r="F365" s="12"/>
      <c r="G365" s="12"/>
      <c r="L365" s="6"/>
    </row>
    <row r="366" spans="1:12">
      <c r="A366" s="5"/>
      <c r="B366" s="5"/>
      <c r="C366" s="1"/>
      <c r="D366" s="6"/>
      <c r="E366" s="6"/>
      <c r="F366" s="12"/>
      <c r="G366" s="12"/>
      <c r="L366" s="6"/>
    </row>
    <row r="367" spans="1:12">
      <c r="A367" s="5"/>
      <c r="B367" s="5"/>
      <c r="C367" s="1"/>
      <c r="D367" s="6"/>
      <c r="E367" s="6"/>
      <c r="F367" s="12"/>
      <c r="G367" s="12"/>
      <c r="L367" s="6"/>
    </row>
    <row r="368" spans="1:12">
      <c r="A368" s="5"/>
      <c r="B368" s="5"/>
      <c r="C368" s="1"/>
      <c r="D368" s="6"/>
      <c r="E368" s="6"/>
      <c r="F368" s="12"/>
      <c r="G368" s="12"/>
      <c r="L368" s="6"/>
    </row>
    <row r="369" spans="1:12">
      <c r="A369" s="5"/>
      <c r="B369" s="5"/>
      <c r="C369" s="1"/>
      <c r="D369" s="6"/>
      <c r="E369" s="6"/>
      <c r="F369" s="12"/>
      <c r="G369" s="12"/>
      <c r="L369" s="6"/>
    </row>
    <row r="370" spans="1:12">
      <c r="A370" s="5"/>
      <c r="B370" s="5"/>
      <c r="C370" s="1"/>
      <c r="D370" s="6"/>
      <c r="E370" s="6"/>
      <c r="F370" s="12"/>
      <c r="G370" s="12"/>
      <c r="L370" s="6"/>
    </row>
    <row r="371" spans="1:12">
      <c r="A371" s="5"/>
      <c r="B371" s="5"/>
      <c r="C371" s="1"/>
      <c r="D371" s="6"/>
      <c r="E371" s="6"/>
      <c r="F371" s="12"/>
      <c r="G371" s="12"/>
      <c r="L371" s="6"/>
    </row>
    <row r="372" spans="1:12">
      <c r="A372" s="5"/>
      <c r="B372" s="5"/>
      <c r="C372" s="1"/>
      <c r="D372" s="6"/>
      <c r="E372" s="6"/>
      <c r="F372" s="12"/>
      <c r="G372" s="12"/>
      <c r="L372" s="6"/>
    </row>
    <row r="373" spans="1:12">
      <c r="A373" s="5"/>
      <c r="B373" s="5"/>
      <c r="C373" s="1"/>
      <c r="D373" s="6"/>
      <c r="E373" s="6"/>
      <c r="F373" s="12"/>
      <c r="G373" s="12"/>
      <c r="L373" s="6"/>
    </row>
    <row r="374" spans="1:12">
      <c r="A374" s="5"/>
      <c r="B374" s="5"/>
      <c r="C374" s="1"/>
      <c r="D374" s="6"/>
      <c r="E374" s="6"/>
      <c r="F374" s="12"/>
      <c r="G374" s="12"/>
      <c r="L374" s="6"/>
    </row>
    <row r="375" spans="1:12">
      <c r="A375" s="5"/>
      <c r="B375" s="5"/>
      <c r="C375" s="1"/>
      <c r="D375" s="6"/>
      <c r="E375" s="6"/>
      <c r="F375" s="12"/>
      <c r="G375" s="12"/>
      <c r="L375" s="6"/>
    </row>
    <row r="376" spans="1:12">
      <c r="A376" s="5"/>
      <c r="B376" s="5"/>
      <c r="C376" s="1"/>
      <c r="D376" s="6"/>
      <c r="E376" s="6"/>
      <c r="F376" s="12"/>
      <c r="G376" s="12"/>
      <c r="L376" s="6"/>
    </row>
    <row r="377" spans="1:12">
      <c r="A377" s="5"/>
      <c r="B377" s="5"/>
      <c r="C377" s="1"/>
      <c r="D377" s="6"/>
      <c r="E377" s="6"/>
      <c r="F377" s="12"/>
      <c r="G377" s="12"/>
      <c r="L377" s="6"/>
    </row>
    <row r="378" spans="1:12">
      <c r="A378" s="5"/>
      <c r="B378" s="5"/>
      <c r="C378" s="1"/>
      <c r="D378" s="6"/>
      <c r="E378" s="6"/>
      <c r="F378" s="12"/>
      <c r="G378" s="12"/>
      <c r="L378" s="6"/>
    </row>
    <row r="379" spans="1:12">
      <c r="A379" s="5"/>
      <c r="B379" s="5"/>
      <c r="C379" s="1"/>
      <c r="D379" s="6"/>
      <c r="E379" s="6"/>
      <c r="F379" s="12"/>
      <c r="G379" s="12"/>
      <c r="L379" s="6"/>
    </row>
    <row r="380" spans="1:12">
      <c r="A380" s="5"/>
      <c r="B380" s="5"/>
      <c r="C380" s="1"/>
      <c r="D380" s="6"/>
      <c r="E380" s="6"/>
      <c r="F380" s="12"/>
      <c r="G380" s="12"/>
      <c r="L380" s="6"/>
    </row>
    <row r="381" spans="1:12">
      <c r="A381" s="5"/>
      <c r="B381" s="5"/>
      <c r="C381" s="1"/>
      <c r="D381" s="6"/>
      <c r="E381" s="6"/>
      <c r="F381" s="12"/>
      <c r="G381" s="12"/>
      <c r="L381" s="6"/>
    </row>
    <row r="382" spans="1:12">
      <c r="A382" s="5"/>
      <c r="B382" s="5"/>
      <c r="C382" s="1"/>
      <c r="D382" s="6"/>
      <c r="E382" s="6"/>
      <c r="F382" s="12"/>
      <c r="G382" s="12"/>
      <c r="L382" s="6"/>
    </row>
    <row r="383" spans="1:12">
      <c r="A383" s="5"/>
      <c r="B383" s="5"/>
      <c r="C383" s="1"/>
      <c r="D383" s="6"/>
      <c r="E383" s="6"/>
      <c r="F383" s="12"/>
      <c r="G383" s="12"/>
      <c r="L383" s="6"/>
    </row>
    <row r="384" spans="1:12">
      <c r="A384" s="5"/>
      <c r="B384" s="5"/>
      <c r="C384" s="1"/>
      <c r="D384" s="6"/>
      <c r="E384" s="6"/>
      <c r="F384" s="12"/>
      <c r="G384" s="12"/>
      <c r="L384" s="6"/>
    </row>
    <row r="385" spans="1:12">
      <c r="A385" s="5"/>
      <c r="B385" s="5"/>
      <c r="C385" s="1"/>
      <c r="D385" s="6"/>
      <c r="E385" s="6"/>
      <c r="F385" s="12"/>
      <c r="G385" s="12"/>
      <c r="L385" s="6"/>
    </row>
    <row r="386" spans="1:12">
      <c r="A386" s="5"/>
      <c r="B386" s="5"/>
      <c r="C386" s="1"/>
      <c r="D386" s="6"/>
      <c r="E386" s="6"/>
      <c r="F386" s="12"/>
      <c r="G386" s="12"/>
      <c r="L386" s="6"/>
    </row>
    <row r="387" spans="1:12">
      <c r="A387" s="5"/>
      <c r="B387" s="5"/>
      <c r="C387" s="1"/>
      <c r="D387" s="6"/>
      <c r="E387" s="6"/>
      <c r="F387" s="12"/>
      <c r="G387" s="12"/>
      <c r="L387" s="6"/>
    </row>
    <row r="388" spans="1:12">
      <c r="A388" s="5"/>
      <c r="B388" s="5"/>
      <c r="C388" s="1"/>
      <c r="D388" s="6"/>
      <c r="E388" s="6"/>
      <c r="F388" s="12"/>
      <c r="G388" s="12"/>
      <c r="L388" s="6"/>
    </row>
    <row r="389" spans="1:12">
      <c r="A389" s="5"/>
      <c r="B389" s="5"/>
      <c r="C389" s="1"/>
      <c r="D389" s="6"/>
      <c r="E389" s="6"/>
      <c r="F389" s="12"/>
      <c r="G389" s="12"/>
      <c r="L389" s="6"/>
    </row>
    <row r="390" spans="1:12">
      <c r="A390" s="5"/>
      <c r="B390" s="5"/>
      <c r="C390" s="1"/>
      <c r="D390" s="6"/>
      <c r="E390" s="6"/>
      <c r="F390" s="12"/>
      <c r="G390" s="12"/>
      <c r="L390" s="6"/>
    </row>
    <row r="391" spans="1:12">
      <c r="A391" s="5"/>
      <c r="B391" s="5"/>
      <c r="C391" s="1"/>
      <c r="D391" s="6"/>
      <c r="E391" s="6"/>
      <c r="F391" s="12"/>
      <c r="G391" s="12"/>
      <c r="L391" s="6"/>
    </row>
    <row r="392" spans="1:12">
      <c r="A392" s="5"/>
      <c r="B392" s="5"/>
      <c r="C392" s="1"/>
      <c r="D392" s="6"/>
      <c r="E392" s="6"/>
      <c r="F392" s="12"/>
      <c r="G392" s="12"/>
      <c r="L392" s="6"/>
    </row>
    <row r="393" spans="1:12">
      <c r="A393" s="5"/>
      <c r="B393" s="5"/>
      <c r="C393" s="1"/>
      <c r="D393" s="6"/>
      <c r="E393" s="6"/>
      <c r="F393" s="12"/>
      <c r="G393" s="12"/>
      <c r="L393" s="6"/>
    </row>
    <row r="394" spans="1:12">
      <c r="A394" s="5"/>
      <c r="B394" s="5"/>
      <c r="C394" s="1"/>
      <c r="D394" s="6"/>
      <c r="E394" s="6"/>
      <c r="F394" s="12"/>
      <c r="G394" s="12"/>
      <c r="L394" s="6"/>
    </row>
    <row r="395" spans="1:12">
      <c r="A395" s="5"/>
      <c r="B395" s="5"/>
      <c r="C395" s="1"/>
      <c r="D395" s="6"/>
      <c r="E395" s="6"/>
      <c r="F395" s="12"/>
      <c r="G395" s="12"/>
      <c r="L395" s="6"/>
    </row>
    <row r="396" spans="1:12">
      <c r="A396" s="5"/>
      <c r="B396" s="5"/>
      <c r="C396" s="1"/>
      <c r="D396" s="6"/>
      <c r="E396" s="6"/>
      <c r="F396" s="12"/>
      <c r="G396" s="12"/>
      <c r="L396" s="6"/>
    </row>
    <row r="397" spans="1:12">
      <c r="A397" s="5"/>
      <c r="B397" s="5"/>
      <c r="C397" s="1"/>
      <c r="D397" s="6"/>
      <c r="E397" s="6"/>
      <c r="F397" s="12"/>
      <c r="G397" s="12"/>
      <c r="L397" s="6"/>
    </row>
    <row r="398" spans="1:12">
      <c r="A398" s="5"/>
      <c r="B398" s="5"/>
      <c r="C398" s="1"/>
      <c r="D398" s="6"/>
      <c r="E398" s="6"/>
      <c r="F398" s="12"/>
      <c r="G398" s="12"/>
      <c r="L398" s="6"/>
    </row>
    <row r="399" spans="1:12">
      <c r="A399" s="5"/>
      <c r="B399" s="5"/>
      <c r="D399" s="6"/>
      <c r="E399" s="6"/>
      <c r="F399" s="12"/>
      <c r="G399" s="12"/>
      <c r="L399" s="6"/>
    </row>
    <row r="400" spans="1:12">
      <c r="A400" s="5"/>
      <c r="B400" s="5"/>
      <c r="D400" s="6"/>
      <c r="E400" s="6"/>
      <c r="F400" s="12"/>
      <c r="G400" s="12"/>
      <c r="L400" s="6"/>
    </row>
    <row r="401" spans="1:12">
      <c r="A401" s="5"/>
      <c r="B401" s="5"/>
      <c r="D401" s="6"/>
      <c r="E401" s="6"/>
      <c r="F401" s="12"/>
      <c r="G401" s="12"/>
      <c r="L401" s="6"/>
    </row>
    <row r="402" spans="1:12">
      <c r="A402" s="5"/>
      <c r="B402" s="5"/>
      <c r="D402" s="6"/>
      <c r="E402" s="6"/>
      <c r="F402" s="12"/>
      <c r="G402" s="12"/>
      <c r="L402" s="6"/>
    </row>
    <row r="403" spans="1:12">
      <c r="A403" s="5"/>
      <c r="B403" s="5"/>
      <c r="D403" s="6"/>
      <c r="E403" s="6"/>
      <c r="F403" s="12"/>
      <c r="G403" s="12"/>
      <c r="L403" s="6"/>
    </row>
    <row r="404" spans="1:12">
      <c r="A404" s="5"/>
      <c r="B404" s="5"/>
      <c r="D404" s="6"/>
      <c r="E404" s="6"/>
      <c r="F404" s="12"/>
      <c r="G404" s="12"/>
      <c r="L404" s="6"/>
    </row>
    <row r="405" spans="1:12">
      <c r="A405" s="5"/>
      <c r="B405" s="5"/>
      <c r="D405" s="6"/>
      <c r="E405" s="6"/>
      <c r="F405" s="12"/>
      <c r="G405" s="12"/>
      <c r="L405" s="6"/>
    </row>
    <row r="406" spans="1:12">
      <c r="A406" s="5"/>
      <c r="B406" s="5"/>
      <c r="D406" s="6"/>
      <c r="E406" s="6"/>
      <c r="F406" s="12"/>
      <c r="G406" s="12"/>
      <c r="L406" s="6"/>
    </row>
    <row r="407" spans="1:12">
      <c r="A407" s="5"/>
      <c r="B407" s="5"/>
      <c r="D407" s="6"/>
      <c r="E407" s="6"/>
      <c r="F407" s="12"/>
      <c r="G407" s="12"/>
      <c r="L407" s="6"/>
    </row>
    <row r="408" spans="1:12">
      <c r="A408" s="5"/>
      <c r="B408" s="5"/>
      <c r="D408" s="6"/>
      <c r="E408" s="6"/>
      <c r="F408" s="12"/>
      <c r="G408" s="12"/>
      <c r="L408" s="6"/>
    </row>
    <row r="409" spans="1:12">
      <c r="A409" s="5"/>
      <c r="B409" s="5"/>
      <c r="D409" s="6"/>
      <c r="E409" s="6"/>
      <c r="F409" s="12"/>
      <c r="G409" s="12"/>
      <c r="L409" s="6"/>
    </row>
    <row r="410" spans="1:12">
      <c r="A410" s="5"/>
      <c r="B410" s="5"/>
      <c r="D410" s="6"/>
      <c r="E410" s="6"/>
      <c r="F410" s="12"/>
      <c r="G410" s="12"/>
      <c r="L410" s="6"/>
    </row>
    <row r="411" spans="1:12">
      <c r="A411" s="4"/>
      <c r="B411" s="4"/>
      <c r="D411" s="6"/>
      <c r="E411" s="6"/>
      <c r="F411" s="12"/>
      <c r="G411" s="12"/>
      <c r="L411" s="6"/>
    </row>
    <row r="412" spans="1:12">
      <c r="A412" s="4"/>
      <c r="B412" s="4"/>
      <c r="D412" s="6"/>
      <c r="E412" s="6"/>
      <c r="F412" s="12"/>
      <c r="G412" s="12"/>
      <c r="L412" s="6"/>
    </row>
    <row r="413" spans="1:12">
      <c r="A413" s="4"/>
      <c r="B413" s="4"/>
      <c r="D413" s="6"/>
      <c r="E413" s="6"/>
      <c r="F413" s="12"/>
      <c r="G413" s="12"/>
      <c r="L413" s="6"/>
    </row>
    <row r="414" spans="1:12">
      <c r="A414" s="4"/>
      <c r="B414" s="4"/>
      <c r="D414" s="6"/>
      <c r="E414" s="6"/>
      <c r="F414" s="12"/>
      <c r="G414" s="12"/>
      <c r="L414" s="6"/>
    </row>
    <row r="415" spans="1:12">
      <c r="A415" s="4"/>
      <c r="B415" s="4"/>
      <c r="D415" s="6"/>
      <c r="E415" s="6"/>
      <c r="F415" s="12"/>
      <c r="G415" s="12"/>
      <c r="L415" s="6"/>
    </row>
    <row r="416" spans="1:12">
      <c r="A416" s="4"/>
      <c r="B416" s="4"/>
      <c r="D416" s="6"/>
      <c r="E416" s="6"/>
      <c r="F416" s="12"/>
      <c r="G416" s="12"/>
      <c r="L416" s="6"/>
    </row>
    <row r="417" spans="1:12">
      <c r="A417" s="4"/>
      <c r="B417" s="4"/>
      <c r="D417" s="6"/>
      <c r="E417" s="6"/>
      <c r="F417" s="12"/>
      <c r="G417" s="12"/>
      <c r="L417" s="6"/>
    </row>
    <row r="418" spans="1:12">
      <c r="A418" s="4"/>
      <c r="B418" s="4"/>
      <c r="D418" s="6"/>
      <c r="E418" s="6"/>
      <c r="F418" s="12"/>
      <c r="G418" s="12"/>
      <c r="L418" s="6"/>
    </row>
    <row r="419" spans="1:12">
      <c r="A419" s="4"/>
      <c r="B419" s="4"/>
      <c r="D419" s="6"/>
      <c r="E419" s="6"/>
      <c r="F419" s="12"/>
      <c r="G419" s="12"/>
      <c r="L419" s="6"/>
    </row>
    <row r="420" spans="1:12">
      <c r="A420" s="4"/>
      <c r="B420" s="4"/>
      <c r="D420" s="6"/>
      <c r="E420" s="6"/>
      <c r="F420" s="12"/>
      <c r="G420" s="12"/>
      <c r="L420" s="6"/>
    </row>
    <row r="421" spans="1:12">
      <c r="A421" s="4"/>
      <c r="B421" s="4"/>
      <c r="D421" s="6"/>
      <c r="E421" s="6"/>
      <c r="F421" s="12"/>
      <c r="G421" s="12"/>
      <c r="L421" s="6"/>
    </row>
    <row r="422" spans="1:12">
      <c r="A422" s="4"/>
      <c r="B422" s="4"/>
      <c r="D422" s="6"/>
      <c r="E422" s="6"/>
      <c r="F422" s="12"/>
      <c r="G422" s="12"/>
      <c r="L422" s="6"/>
    </row>
    <row r="423" spans="1:12">
      <c r="A423" s="4"/>
      <c r="B423" s="4"/>
      <c r="D423" s="6"/>
      <c r="E423" s="6"/>
      <c r="F423" s="12"/>
      <c r="G423" s="12"/>
      <c r="L423" s="6"/>
    </row>
    <row r="424" spans="1:12">
      <c r="A424" s="4"/>
      <c r="B424" s="4"/>
      <c r="D424" s="6"/>
      <c r="E424" s="6"/>
      <c r="F424" s="12"/>
      <c r="G424" s="12"/>
      <c r="L424" s="6"/>
    </row>
    <row r="425" spans="1:12">
      <c r="A425" s="4"/>
      <c r="B425" s="4"/>
      <c r="D425" s="6"/>
      <c r="E425" s="6"/>
      <c r="F425" s="12"/>
      <c r="G425" s="12"/>
      <c r="L425" s="6"/>
    </row>
    <row r="426" spans="1:12">
      <c r="A426" s="4"/>
      <c r="B426" s="4"/>
      <c r="D426" s="6"/>
      <c r="E426" s="6"/>
      <c r="F426" s="12"/>
      <c r="G426" s="12"/>
      <c r="L426" s="6"/>
    </row>
    <row r="427" spans="1:12">
      <c r="A427" s="4"/>
      <c r="B427" s="4"/>
      <c r="D427" s="6"/>
      <c r="E427" s="6"/>
      <c r="F427" s="12"/>
      <c r="G427" s="12"/>
      <c r="L427" s="6"/>
    </row>
    <row r="428" spans="1:12">
      <c r="A428" s="4"/>
      <c r="B428" s="4"/>
      <c r="D428" s="6"/>
      <c r="E428" s="6"/>
      <c r="F428" s="12"/>
      <c r="G428" s="12"/>
      <c r="L428" s="6"/>
    </row>
    <row r="429" spans="1:12">
      <c r="A429" s="4"/>
      <c r="B429" s="4"/>
      <c r="D429" s="6"/>
      <c r="E429" s="6"/>
      <c r="F429" s="12"/>
      <c r="G429" s="12"/>
      <c r="L429" s="6"/>
    </row>
    <row r="430" spans="1:12">
      <c r="A430" s="4"/>
      <c r="B430" s="4"/>
      <c r="D430" s="6"/>
      <c r="E430" s="6"/>
      <c r="F430" s="12"/>
      <c r="G430" s="12"/>
      <c r="L430" s="6"/>
    </row>
    <row r="431" spans="1:12">
      <c r="A431" s="4"/>
      <c r="B431" s="4"/>
      <c r="D431" s="6"/>
      <c r="E431" s="6"/>
      <c r="F431" s="12"/>
      <c r="G431" s="12"/>
      <c r="L431" s="6"/>
    </row>
    <row r="432" spans="1:12">
      <c r="A432" s="4"/>
      <c r="B432" s="4"/>
      <c r="D432" s="7"/>
      <c r="F432" s="13"/>
      <c r="G432" s="13"/>
      <c r="L432" s="7"/>
    </row>
    <row r="433" spans="1:12">
      <c r="A433" s="4"/>
      <c r="B433" s="4"/>
      <c r="D433" s="7"/>
      <c r="F433" s="13"/>
      <c r="G433" s="13"/>
      <c r="L433" s="7"/>
    </row>
    <row r="434" spans="1:12">
      <c r="A434" s="4"/>
      <c r="B434" s="4"/>
      <c r="D434" s="7"/>
      <c r="F434" s="13"/>
      <c r="G434" s="13"/>
      <c r="L434" s="7"/>
    </row>
    <row r="435" spans="1:12">
      <c r="A435" s="4"/>
      <c r="B435" s="4"/>
      <c r="D435" s="7"/>
      <c r="F435" s="13"/>
      <c r="G435" s="13"/>
      <c r="L435" s="7"/>
    </row>
    <row r="436" spans="1:12">
      <c r="A436" s="4"/>
      <c r="B436" s="4"/>
      <c r="D436" s="7"/>
      <c r="F436" s="13"/>
      <c r="G436" s="13"/>
      <c r="L436" s="7"/>
    </row>
    <row r="437" spans="1:12">
      <c r="A437" s="4"/>
      <c r="B437" s="4"/>
      <c r="D437" s="7"/>
      <c r="F437" s="13"/>
      <c r="G437" s="13"/>
      <c r="L437" s="7"/>
    </row>
    <row r="438" spans="1:12">
      <c r="A438" s="4"/>
      <c r="B438" s="4"/>
      <c r="D438" s="7"/>
      <c r="F438" s="13"/>
      <c r="G438" s="13"/>
      <c r="L438" s="7"/>
    </row>
    <row r="439" spans="1:12">
      <c r="A439" s="4"/>
      <c r="B439" s="4"/>
      <c r="D439" s="7"/>
      <c r="F439" s="13"/>
      <c r="G439" s="13"/>
      <c r="L439" s="7"/>
    </row>
    <row r="440" spans="1:12">
      <c r="A440" s="4"/>
      <c r="B440" s="4"/>
      <c r="D440" s="7"/>
      <c r="F440" s="13"/>
      <c r="G440" s="13"/>
      <c r="L440" s="7"/>
    </row>
    <row r="441" spans="1:12">
      <c r="A441" s="4"/>
      <c r="B441" s="4"/>
      <c r="D441" s="7"/>
      <c r="F441" s="13"/>
      <c r="G441" s="13"/>
      <c r="L441" s="7"/>
    </row>
    <row r="442" spans="1:12">
      <c r="A442" s="4"/>
      <c r="B442" s="4"/>
      <c r="D442" s="7"/>
      <c r="F442" s="13"/>
      <c r="G442" s="13"/>
      <c r="L442" s="7"/>
    </row>
    <row r="443" spans="1:12">
      <c r="A443" s="4"/>
      <c r="B443" s="4"/>
      <c r="D443" s="7"/>
      <c r="F443" s="13"/>
      <c r="G443" s="13"/>
      <c r="L443" s="7"/>
    </row>
    <row r="444" spans="1:12">
      <c r="A444" s="4"/>
      <c r="B444" s="4"/>
      <c r="D444" s="7"/>
      <c r="F444" s="13"/>
      <c r="G444" s="13"/>
      <c r="L444" s="7"/>
    </row>
    <row r="445" spans="1:12">
      <c r="A445" s="4"/>
      <c r="B445" s="4"/>
      <c r="D445" s="7"/>
      <c r="F445" s="13"/>
      <c r="G445" s="13"/>
      <c r="L445" s="7"/>
    </row>
    <row r="446" spans="1:12">
      <c r="A446" s="4"/>
      <c r="B446" s="4"/>
      <c r="D446" s="7"/>
      <c r="F446" s="13"/>
      <c r="G446" s="13"/>
      <c r="L446" s="7"/>
    </row>
    <row r="447" spans="1:12">
      <c r="A447" s="4"/>
      <c r="B447" s="4"/>
      <c r="D447" s="7"/>
      <c r="F447" s="13"/>
      <c r="G447" s="13"/>
      <c r="L447" s="7"/>
    </row>
    <row r="448" spans="1:12">
      <c r="A448" s="4"/>
      <c r="B448" s="4"/>
      <c r="D448" s="7"/>
      <c r="F448" s="13"/>
      <c r="G448" s="13"/>
      <c r="L448" s="7"/>
    </row>
    <row r="449" spans="1:12">
      <c r="A449" s="4"/>
      <c r="B449" s="4"/>
      <c r="D449" s="7"/>
      <c r="F449" s="13"/>
      <c r="G449" s="13"/>
      <c r="L449" s="7"/>
    </row>
    <row r="450" spans="1:12">
      <c r="A450" s="4"/>
      <c r="B450" s="4"/>
      <c r="D450" s="7"/>
      <c r="F450" s="13"/>
      <c r="G450" s="13"/>
      <c r="L450" s="7"/>
    </row>
    <row r="451" spans="1:12">
      <c r="A451" s="4"/>
      <c r="B451" s="4"/>
      <c r="D451" s="7"/>
      <c r="F451" s="13"/>
      <c r="G451" s="13"/>
      <c r="L451" s="7"/>
    </row>
    <row r="452" spans="1:12">
      <c r="A452" s="4"/>
      <c r="B452" s="4"/>
      <c r="D452" s="7"/>
      <c r="F452" s="13"/>
      <c r="G452" s="13"/>
      <c r="L452" s="7"/>
    </row>
    <row r="453" spans="1:12">
      <c r="A453" s="4"/>
      <c r="B453" s="4"/>
      <c r="D453" s="7"/>
      <c r="F453" s="13"/>
      <c r="G453" s="13"/>
      <c r="L453" s="7"/>
    </row>
    <row r="454" spans="1:12">
      <c r="A454" s="4"/>
      <c r="B454" s="4"/>
      <c r="D454" s="7"/>
      <c r="F454" s="13"/>
      <c r="G454" s="13"/>
      <c r="L454" s="7"/>
    </row>
    <row r="455" spans="1:12">
      <c r="A455" s="4"/>
      <c r="B455" s="4"/>
      <c r="D455" s="7"/>
      <c r="F455" s="13"/>
      <c r="G455" s="13"/>
      <c r="L455" s="7"/>
    </row>
    <row r="456" spans="1:12">
      <c r="A456" s="4"/>
      <c r="B456" s="4"/>
      <c r="D456" s="7"/>
      <c r="F456" s="13"/>
      <c r="G456" s="13"/>
      <c r="L456" s="7"/>
    </row>
    <row r="457" spans="1:12">
      <c r="A457" s="4"/>
      <c r="B457" s="4"/>
      <c r="D457" s="7"/>
      <c r="F457" s="13"/>
      <c r="G457" s="13"/>
      <c r="L457" s="7"/>
    </row>
    <row r="458" spans="1:12">
      <c r="A458" s="4"/>
      <c r="B458" s="4"/>
      <c r="D458" s="7"/>
      <c r="F458" s="13"/>
      <c r="G458" s="13"/>
      <c r="L458" s="7"/>
    </row>
    <row r="459" spans="1:12">
      <c r="A459" s="4"/>
      <c r="B459" s="4"/>
      <c r="D459" s="7"/>
      <c r="F459" s="13"/>
      <c r="G459" s="13"/>
      <c r="L459" s="7"/>
    </row>
    <row r="460" spans="1:12">
      <c r="A460" s="4"/>
      <c r="B460" s="4"/>
      <c r="D460" s="7"/>
      <c r="F460" s="13"/>
      <c r="G460" s="13"/>
      <c r="L460" s="7"/>
    </row>
    <row r="461" spans="1:12">
      <c r="A461" s="4"/>
      <c r="B461" s="4"/>
      <c r="D461" s="7"/>
      <c r="F461" s="13"/>
      <c r="G461" s="13"/>
      <c r="L461" s="7"/>
    </row>
    <row r="462" spans="1:12">
      <c r="A462" s="4"/>
      <c r="B462" s="4"/>
      <c r="D462" s="7"/>
      <c r="F462" s="13"/>
      <c r="G462" s="13"/>
      <c r="L462" s="7"/>
    </row>
    <row r="463" spans="1:12">
      <c r="A463" s="4"/>
      <c r="B463" s="4"/>
      <c r="D463" s="7"/>
      <c r="F463" s="13"/>
      <c r="G463" s="13"/>
      <c r="L463" s="7"/>
    </row>
    <row r="464" spans="1:12">
      <c r="A464" s="4"/>
      <c r="B464" s="4"/>
      <c r="D464" s="7"/>
      <c r="F464" s="13"/>
      <c r="G464" s="13"/>
      <c r="L464" s="7"/>
    </row>
    <row r="465" spans="1:12">
      <c r="A465" s="4"/>
      <c r="B465" s="4"/>
      <c r="D465" s="7"/>
      <c r="F465" s="13"/>
      <c r="G465" s="13"/>
      <c r="L465" s="7"/>
    </row>
    <row r="466" spans="1:12">
      <c r="A466" s="4"/>
      <c r="B466" s="4"/>
      <c r="D466" s="7"/>
      <c r="F466" s="13"/>
      <c r="G466" s="13"/>
      <c r="L466" s="7"/>
    </row>
    <row r="467" spans="1:12">
      <c r="A467" s="4"/>
      <c r="B467" s="4"/>
      <c r="D467" s="7"/>
      <c r="F467" s="13"/>
      <c r="G467" s="13"/>
      <c r="L467" s="7"/>
    </row>
    <row r="468" spans="1:12">
      <c r="A468" s="4"/>
      <c r="B468" s="4"/>
      <c r="D468" s="7"/>
      <c r="F468" s="13"/>
      <c r="G468" s="13"/>
      <c r="L468" s="7"/>
    </row>
    <row r="469" spans="1:12">
      <c r="A469" s="4"/>
      <c r="B469" s="4"/>
      <c r="D469" s="7"/>
      <c r="F469" s="13"/>
      <c r="G469" s="13"/>
      <c r="L469" s="7"/>
    </row>
    <row r="470" spans="1:12">
      <c r="A470" s="4"/>
      <c r="B470" s="4"/>
      <c r="D470" s="7"/>
      <c r="F470" s="13"/>
      <c r="G470" s="13"/>
      <c r="L470" s="7"/>
    </row>
    <row r="471" spans="1:12">
      <c r="A471" s="4"/>
      <c r="B471" s="4"/>
      <c r="D471" s="7"/>
      <c r="F471" s="13"/>
      <c r="G471" s="13"/>
      <c r="L471" s="7"/>
    </row>
    <row r="472" spans="1:12">
      <c r="A472" s="4"/>
      <c r="B472" s="4"/>
      <c r="D472" s="7"/>
      <c r="F472" s="13"/>
      <c r="G472" s="13"/>
      <c r="L472" s="7"/>
    </row>
    <row r="473" spans="1:12">
      <c r="A473" s="4"/>
      <c r="B473" s="4"/>
      <c r="D473" s="7"/>
      <c r="F473" s="13"/>
      <c r="G473" s="13"/>
      <c r="L473" s="7"/>
    </row>
    <row r="474" spans="1:12">
      <c r="A474" s="4"/>
      <c r="B474" s="4"/>
      <c r="D474" s="7"/>
      <c r="F474" s="13"/>
      <c r="G474" s="13"/>
      <c r="L474" s="7"/>
    </row>
    <row r="475" spans="1:12">
      <c r="D475" s="7"/>
      <c r="F475" s="13"/>
      <c r="G475" s="13"/>
      <c r="L475" s="7"/>
    </row>
    <row r="476" spans="1:12">
      <c r="D476" s="7"/>
      <c r="F476" s="13"/>
      <c r="G476" s="13"/>
      <c r="L476" s="7"/>
    </row>
    <row r="477" spans="1:12">
      <c r="D477" s="7"/>
      <c r="F477" s="13"/>
      <c r="G477" s="13"/>
      <c r="L477" s="7"/>
    </row>
    <row r="478" spans="1:12">
      <c r="D478" s="7"/>
      <c r="F478" s="13"/>
      <c r="G478" s="13"/>
      <c r="L478" s="7"/>
    </row>
    <row r="479" spans="1:12">
      <c r="D479" s="7"/>
      <c r="F479" s="13"/>
      <c r="G479" s="13"/>
      <c r="L479" s="7"/>
    </row>
    <row r="480" spans="1:12">
      <c r="D480" s="7"/>
      <c r="F480" s="13"/>
      <c r="G480" s="13"/>
      <c r="L480" s="7"/>
    </row>
    <row r="481" spans="4:12">
      <c r="D481" s="7"/>
      <c r="F481" s="13"/>
      <c r="G481" s="13"/>
      <c r="L481" s="7"/>
    </row>
    <row r="482" spans="4:12">
      <c r="D482" s="7"/>
      <c r="F482" s="13"/>
      <c r="G482" s="13"/>
      <c r="L482" s="7"/>
    </row>
    <row r="483" spans="4:12">
      <c r="D483" s="7"/>
      <c r="F483" s="13"/>
      <c r="G483" s="13"/>
      <c r="L483" s="7"/>
    </row>
    <row r="484" spans="4:12">
      <c r="D484" s="7"/>
      <c r="F484" s="13"/>
      <c r="G484" s="13"/>
      <c r="L484" s="7"/>
    </row>
    <row r="485" spans="4:12">
      <c r="D485" s="7"/>
      <c r="F485" s="13"/>
      <c r="G485" s="13"/>
      <c r="L485" s="7"/>
    </row>
    <row r="486" spans="4:12">
      <c r="D486" s="7"/>
      <c r="F486" s="13"/>
      <c r="G486" s="13"/>
      <c r="L486" s="7"/>
    </row>
    <row r="487" spans="4:12">
      <c r="D487" s="7"/>
      <c r="F487" s="13"/>
      <c r="G487" s="13"/>
      <c r="L487" s="7"/>
    </row>
    <row r="488" spans="4:12">
      <c r="D488" s="7"/>
      <c r="F488" s="13"/>
      <c r="G488" s="13"/>
      <c r="L488" s="7"/>
    </row>
    <row r="489" spans="4:12">
      <c r="D489" s="7"/>
      <c r="F489" s="13"/>
      <c r="G489" s="13"/>
      <c r="L489" s="7"/>
    </row>
    <row r="490" spans="4:12">
      <c r="D490" s="7"/>
      <c r="F490" s="13"/>
      <c r="G490" s="13"/>
      <c r="L490" s="7"/>
    </row>
    <row r="491" spans="4:12">
      <c r="D491" s="7"/>
      <c r="F491" s="13"/>
      <c r="G491" s="13"/>
      <c r="L491" s="7"/>
    </row>
    <row r="492" spans="4:12">
      <c r="D492" s="7"/>
      <c r="F492" s="13"/>
      <c r="G492" s="13"/>
      <c r="L492" s="7"/>
    </row>
    <row r="493" spans="4:12">
      <c r="D493" s="7"/>
      <c r="F493" s="13"/>
      <c r="G493" s="13"/>
      <c r="L493" s="7"/>
    </row>
    <row r="494" spans="4:12">
      <c r="D494" s="7"/>
      <c r="F494" s="13"/>
      <c r="G494" s="13"/>
      <c r="L494" s="7"/>
    </row>
    <row r="495" spans="4:12">
      <c r="D495" s="7"/>
      <c r="F495" s="13"/>
      <c r="G495" s="13"/>
      <c r="L495" s="7"/>
    </row>
    <row r="496" spans="4:12">
      <c r="D496" s="7"/>
      <c r="F496" s="13"/>
      <c r="G496" s="13"/>
      <c r="L496" s="7"/>
    </row>
    <row r="497" spans="4:12">
      <c r="D497" s="7"/>
      <c r="F497" s="13"/>
      <c r="G497" s="13"/>
      <c r="L497" s="7"/>
    </row>
    <row r="498" spans="4:12">
      <c r="D498" s="7"/>
      <c r="F498" s="13"/>
      <c r="G498" s="13"/>
      <c r="L498" s="7"/>
    </row>
    <row r="499" spans="4:12">
      <c r="D499" s="7"/>
      <c r="F499" s="13"/>
      <c r="G499" s="13"/>
      <c r="L499" s="7"/>
    </row>
    <row r="500" spans="4:12">
      <c r="D500" s="7"/>
      <c r="F500" s="13"/>
      <c r="G500" s="13"/>
      <c r="L500" s="7"/>
    </row>
    <row r="501" spans="4:12">
      <c r="D501" s="7"/>
      <c r="F501" s="13"/>
      <c r="G501" s="13"/>
      <c r="L501" s="7"/>
    </row>
    <row r="502" spans="4:12">
      <c r="D502" s="7"/>
      <c r="F502" s="13"/>
      <c r="G502" s="13"/>
      <c r="L502" s="7"/>
    </row>
    <row r="503" spans="4:12">
      <c r="D503" s="7"/>
      <c r="F503" s="13"/>
      <c r="G503" s="13"/>
      <c r="L503" s="7"/>
    </row>
    <row r="504" spans="4:12">
      <c r="D504" s="7"/>
      <c r="F504" s="13"/>
      <c r="G504" s="13"/>
      <c r="L504" s="7"/>
    </row>
    <row r="505" spans="4:12">
      <c r="D505" s="7"/>
      <c r="F505" s="13"/>
      <c r="G505" s="13"/>
      <c r="L505" s="7"/>
    </row>
    <row r="506" spans="4:12">
      <c r="D506" s="7"/>
      <c r="F506" s="13"/>
      <c r="G506" s="13"/>
      <c r="L506" s="7"/>
    </row>
    <row r="507" spans="4:12">
      <c r="D507" s="7"/>
      <c r="F507" s="13"/>
      <c r="G507" s="13"/>
      <c r="L507" s="7"/>
    </row>
    <row r="508" spans="4:12">
      <c r="D508" s="7"/>
      <c r="F508" s="13"/>
      <c r="G508" s="13"/>
      <c r="L508" s="7"/>
    </row>
    <row r="509" spans="4:12">
      <c r="D509" s="7"/>
      <c r="F509" s="13"/>
      <c r="G509" s="13"/>
      <c r="L509" s="7"/>
    </row>
    <row r="510" spans="4:12">
      <c r="D510" s="7"/>
      <c r="F510" s="13"/>
      <c r="G510" s="13"/>
      <c r="L510" s="7"/>
    </row>
    <row r="511" spans="4:12">
      <c r="D511" s="7"/>
      <c r="F511" s="13"/>
      <c r="G511" s="13"/>
      <c r="L511" s="7"/>
    </row>
    <row r="512" spans="4:12">
      <c r="D512" s="7"/>
      <c r="F512" s="13"/>
      <c r="G512" s="13"/>
      <c r="L512" s="7"/>
    </row>
    <row r="513" spans="4:12">
      <c r="D513" s="7"/>
      <c r="F513" s="13"/>
      <c r="G513" s="13"/>
      <c r="L513" s="7"/>
    </row>
    <row r="514" spans="4:12">
      <c r="D514" s="7"/>
      <c r="F514" s="13"/>
      <c r="G514" s="13"/>
      <c r="L514" s="7"/>
    </row>
    <row r="515" spans="4:12">
      <c r="D515" s="7"/>
      <c r="F515" s="13"/>
      <c r="G515" s="13"/>
      <c r="L515" s="7"/>
    </row>
    <row r="516" spans="4:12">
      <c r="D516" s="7"/>
      <c r="F516" s="13"/>
      <c r="G516" s="13"/>
      <c r="L516" s="7"/>
    </row>
    <row r="517" spans="4:12">
      <c r="D517" s="7"/>
      <c r="F517" s="13"/>
      <c r="G517" s="13"/>
      <c r="L517" s="7"/>
    </row>
    <row r="518" spans="4:12">
      <c r="D518" s="7"/>
      <c r="F518" s="13"/>
      <c r="G518" s="13"/>
      <c r="L518" s="7"/>
    </row>
    <row r="519" spans="4:12">
      <c r="D519" s="7"/>
      <c r="F519" s="13"/>
      <c r="G519" s="13"/>
      <c r="L519" s="7"/>
    </row>
    <row r="520" spans="4:12">
      <c r="D520" s="7"/>
      <c r="F520" s="13"/>
      <c r="G520" s="13"/>
      <c r="L520" s="7"/>
    </row>
    <row r="521" spans="4:12">
      <c r="D521" s="7"/>
      <c r="F521" s="13"/>
      <c r="G521" s="13"/>
      <c r="L521" s="7"/>
    </row>
    <row r="522" spans="4:12">
      <c r="D522" s="7"/>
      <c r="F522" s="13"/>
      <c r="G522" s="13"/>
      <c r="L522" s="7"/>
    </row>
    <row r="523" spans="4:12">
      <c r="D523" s="7"/>
      <c r="F523" s="13"/>
      <c r="G523" s="13"/>
      <c r="L523" s="7"/>
    </row>
    <row r="524" spans="4:12">
      <c r="D524" s="7"/>
      <c r="F524" s="13"/>
      <c r="G524" s="13"/>
      <c r="L524" s="7"/>
    </row>
    <row r="525" spans="4:12">
      <c r="D525" s="7"/>
      <c r="F525" s="13"/>
      <c r="G525" s="13"/>
      <c r="L525" s="7"/>
    </row>
    <row r="526" spans="4:12">
      <c r="D526" s="7"/>
      <c r="F526" s="13"/>
      <c r="G526" s="13"/>
      <c r="L526" s="7"/>
    </row>
    <row r="527" spans="4:12">
      <c r="D527" s="7"/>
      <c r="F527" s="13"/>
      <c r="G527" s="13"/>
      <c r="L527" s="7"/>
    </row>
    <row r="528" spans="4:12">
      <c r="D528" s="7"/>
      <c r="F528" s="13"/>
      <c r="G528" s="13"/>
      <c r="L528" s="7"/>
    </row>
    <row r="529" spans="4:12">
      <c r="D529" s="7"/>
      <c r="F529" s="13"/>
      <c r="G529" s="13"/>
      <c r="L529" s="7"/>
    </row>
    <row r="530" spans="4:12">
      <c r="D530" s="7"/>
      <c r="F530" s="13"/>
      <c r="G530" s="13"/>
      <c r="L530" s="7"/>
    </row>
    <row r="531" spans="4:12">
      <c r="D531" s="7"/>
      <c r="F531" s="13"/>
      <c r="G531" s="13"/>
      <c r="L531" s="7"/>
    </row>
    <row r="532" spans="4:12">
      <c r="D532" s="7"/>
      <c r="F532" s="13"/>
      <c r="G532" s="13"/>
      <c r="L532" s="7"/>
    </row>
    <row r="533" spans="4:12">
      <c r="D533" s="7"/>
      <c r="F533" s="13"/>
      <c r="G533" s="13"/>
      <c r="L533" s="7"/>
    </row>
    <row r="534" spans="4:12">
      <c r="D534" s="7"/>
      <c r="F534" s="13"/>
      <c r="G534" s="13"/>
      <c r="L534" s="7"/>
    </row>
    <row r="535" spans="4:12">
      <c r="D535" s="7"/>
      <c r="F535" s="13"/>
      <c r="G535" s="13"/>
      <c r="L535" s="7"/>
    </row>
    <row r="536" spans="4:12">
      <c r="D536" s="7"/>
      <c r="F536" s="13"/>
      <c r="G536" s="13"/>
      <c r="L536" s="7"/>
    </row>
    <row r="537" spans="4:12">
      <c r="D537" s="7"/>
      <c r="F537" s="13"/>
      <c r="G537" s="13"/>
      <c r="L537" s="7"/>
    </row>
    <row r="538" spans="4:12">
      <c r="D538" s="7"/>
      <c r="F538" s="13"/>
      <c r="G538" s="13"/>
      <c r="L538" s="7"/>
    </row>
    <row r="539" spans="4:12">
      <c r="D539" s="7"/>
      <c r="F539" s="13"/>
      <c r="G539" s="13"/>
      <c r="L539" s="7"/>
    </row>
    <row r="540" spans="4:12">
      <c r="D540" s="7"/>
      <c r="F540" s="13"/>
      <c r="G540" s="13"/>
      <c r="L540" s="7"/>
    </row>
    <row r="541" spans="4:12">
      <c r="D541" s="7"/>
      <c r="F541" s="13"/>
      <c r="G541" s="13"/>
      <c r="L541" s="7"/>
    </row>
    <row r="542" spans="4:12">
      <c r="D542" s="7"/>
      <c r="F542" s="13"/>
      <c r="G542" s="13"/>
      <c r="L542" s="7"/>
    </row>
    <row r="543" spans="4:12">
      <c r="D543" s="7"/>
      <c r="F543" s="13"/>
      <c r="G543" s="13"/>
      <c r="L543" s="7"/>
    </row>
    <row r="544" spans="4:12">
      <c r="D544" s="7"/>
      <c r="F544" s="13"/>
      <c r="G544" s="13"/>
      <c r="L544" s="7"/>
    </row>
    <row r="545" spans="4:12">
      <c r="D545" s="7"/>
      <c r="F545" s="13"/>
      <c r="G545" s="13"/>
      <c r="L545" s="7"/>
    </row>
    <row r="546" spans="4:12">
      <c r="D546" s="7"/>
      <c r="F546" s="13"/>
      <c r="G546" s="13"/>
      <c r="L546" s="7"/>
    </row>
    <row r="547" spans="4:12">
      <c r="D547" s="7"/>
      <c r="F547" s="13"/>
      <c r="G547" s="13"/>
      <c r="L547" s="7"/>
    </row>
    <row r="548" spans="4:12">
      <c r="D548" s="7"/>
      <c r="F548" s="13"/>
      <c r="G548" s="13"/>
      <c r="L548" s="7"/>
    </row>
    <row r="549" spans="4:12">
      <c r="D549" s="7"/>
      <c r="F549" s="13"/>
      <c r="G549" s="13"/>
      <c r="L549" s="7"/>
    </row>
    <row r="550" spans="4:12">
      <c r="D550" s="7"/>
      <c r="F550" s="13"/>
      <c r="G550" s="13"/>
      <c r="L550" s="7"/>
    </row>
    <row r="551" spans="4:12">
      <c r="D551" s="7"/>
      <c r="F551" s="13"/>
      <c r="G551" s="13"/>
      <c r="L551" s="7"/>
    </row>
    <row r="552" spans="4:12">
      <c r="D552" s="7"/>
      <c r="F552" s="13"/>
      <c r="G552" s="13"/>
      <c r="L552" s="7"/>
    </row>
    <row r="553" spans="4:12">
      <c r="D553" s="7"/>
      <c r="F553" s="13"/>
      <c r="G553" s="13"/>
      <c r="L553" s="7"/>
    </row>
    <row r="554" spans="4:12">
      <c r="D554" s="7"/>
      <c r="F554" s="13"/>
      <c r="G554" s="13"/>
      <c r="L554" s="7"/>
    </row>
    <row r="555" spans="4:12">
      <c r="D555" s="7"/>
      <c r="F555" s="13"/>
      <c r="G555" s="13"/>
      <c r="L555" s="7"/>
    </row>
    <row r="556" spans="4:12">
      <c r="D556" s="7"/>
      <c r="F556" s="13"/>
      <c r="G556" s="13"/>
      <c r="L556" s="7"/>
    </row>
    <row r="557" spans="4:12">
      <c r="D557" s="7"/>
      <c r="F557" s="13"/>
      <c r="G557" s="13"/>
      <c r="L557" s="7"/>
    </row>
    <row r="558" spans="4:12">
      <c r="D558" s="7"/>
      <c r="F558" s="13"/>
      <c r="G558" s="13"/>
      <c r="L558" s="7"/>
    </row>
    <row r="559" spans="4:12">
      <c r="D559" s="7"/>
      <c r="F559" s="13"/>
      <c r="G559" s="13"/>
      <c r="L559" s="7"/>
    </row>
    <row r="560" spans="4:12">
      <c r="D560" s="7"/>
      <c r="F560" s="13"/>
      <c r="G560" s="13"/>
      <c r="L560" s="7"/>
    </row>
    <row r="561" spans="4:12">
      <c r="D561" s="7"/>
      <c r="F561" s="13"/>
      <c r="G561" s="13"/>
      <c r="L561" s="7"/>
    </row>
    <row r="562" spans="4:12">
      <c r="D562" s="7"/>
      <c r="F562" s="13"/>
      <c r="G562" s="13"/>
      <c r="L562" s="7"/>
    </row>
    <row r="563" spans="4:12">
      <c r="D563" s="7"/>
      <c r="F563" s="13"/>
      <c r="G563" s="13"/>
      <c r="L563" s="7"/>
    </row>
    <row r="564" spans="4:12">
      <c r="D564" s="7"/>
      <c r="F564" s="13"/>
      <c r="G564" s="13"/>
      <c r="L564" s="7"/>
    </row>
    <row r="565" spans="4:12">
      <c r="D565" s="7"/>
      <c r="F565" s="13"/>
      <c r="G565" s="13"/>
      <c r="L565" s="7"/>
    </row>
    <row r="566" spans="4:12">
      <c r="D566" s="7"/>
      <c r="F566" s="13"/>
      <c r="G566" s="13"/>
      <c r="L566" s="7"/>
    </row>
    <row r="567" spans="4:12">
      <c r="D567" s="7"/>
      <c r="F567" s="13"/>
      <c r="G567" s="13"/>
      <c r="L567" s="7"/>
    </row>
    <row r="568" spans="4:12">
      <c r="D568" s="7"/>
      <c r="F568" s="13"/>
      <c r="G568" s="13"/>
      <c r="L568" s="7"/>
    </row>
    <row r="569" spans="4:12">
      <c r="D569" s="7"/>
      <c r="F569" s="13"/>
      <c r="G569" s="13"/>
      <c r="L569" s="7"/>
    </row>
    <row r="570" spans="4:12">
      <c r="D570" s="7"/>
      <c r="F570" s="13"/>
      <c r="G570" s="13"/>
      <c r="L570" s="7"/>
    </row>
    <row r="571" spans="4:12">
      <c r="D571" s="7"/>
      <c r="F571" s="13"/>
      <c r="G571" s="13"/>
      <c r="L571" s="7"/>
    </row>
    <row r="572" spans="4:12">
      <c r="D572" s="7"/>
      <c r="F572" s="13"/>
      <c r="G572" s="13"/>
      <c r="L572" s="7"/>
    </row>
    <row r="573" spans="4:12">
      <c r="D573" s="7"/>
      <c r="F573" s="13"/>
      <c r="G573" s="13"/>
      <c r="L573" s="7"/>
    </row>
    <row r="574" spans="4:12">
      <c r="D574" s="7"/>
      <c r="F574" s="13"/>
      <c r="G574" s="13"/>
      <c r="L574" s="7"/>
    </row>
    <row r="575" spans="4:12">
      <c r="D575" s="7"/>
      <c r="F575" s="13"/>
      <c r="G575" s="13"/>
      <c r="L575" s="7"/>
    </row>
  </sheetData>
  <mergeCells count="9">
    <mergeCell ref="O333:S333"/>
    <mergeCell ref="O342:P342"/>
    <mergeCell ref="A7:A8"/>
    <mergeCell ref="B7:B8"/>
    <mergeCell ref="C7:C8"/>
    <mergeCell ref="D7:G7"/>
    <mergeCell ref="R329:S329"/>
    <mergeCell ref="I7:K7"/>
    <mergeCell ref="L319:M319"/>
  </mergeCells>
  <phoneticPr fontId="4" type="noConversion"/>
  <conditionalFormatting sqref="L7:L8 D7 D8:G8">
    <cfRule type="cellIs" dxfId="0" priority="1" stopIfTrue="1" operator="equal">
      <formula>0</formula>
    </cfRule>
  </conditionalFormatting>
  <printOptions horizontalCentered="1"/>
  <pageMargins left="0" right="0" top="0.39370078740157483" bottom="1.0629921259842521" header="0.19685039370078741" footer="0.47244094488188981"/>
  <pageSetup paperSize="9" fitToHeight="12" orientation="portrait" horizontalDpi="4294967295" verticalDpi="300" r:id="rId1"/>
  <headerFooter alignWithMargins="0">
    <oddFooter>&amp;L&amp;"Arial,Bold"&amp;11شركة دريم لاند
المكتب الفني
مهندسة/ امنية حسن
مدير المشروع
مهندس/ امام سليمان&amp;C&amp;"Arial,Bold"&amp;12&amp;P Of &amp;N&amp;R&amp;"Arial,Bold"&amp;11شركة درة
المكتب الفني
مهندس/وائل اسماعيل
مدير المشروع
مهندس/ عوض محمد</oddFooter>
  </headerFooter>
  <rowBreaks count="11" manualBreakCount="11">
    <brk id="32" max="16383" man="1"/>
    <brk id="49" max="16383" man="1"/>
    <brk id="75" max="16383" man="1"/>
    <brk id="92" max="16383" man="1"/>
    <brk id="110" max="12" man="1"/>
    <brk id="130" max="16383" man="1"/>
    <brk id="154" max="16383" man="1"/>
    <brk id="199" max="12" man="1"/>
    <brk id="226" max="12" man="1"/>
    <brk id="264" max="12" man="1"/>
    <brk id="293" max="16383" man="1"/>
  </rowBreaks>
  <drawing r:id="rId2"/>
  <legacyDrawing r:id="rId3"/>
  <oleObjects>
    <mc:AlternateContent xmlns:mc="http://schemas.openxmlformats.org/markup-compatibility/2006">
      <mc:Choice Requires="x14">
        <oleObject progId="StaticMetafile" shapeId="7169" r:id="rId4">
          <objectPr defaultSize="0" autoPict="0" r:id="rId5">
            <anchor moveWithCells="1" sizeWithCells="1">
              <from>
                <xdr:col>9</xdr:col>
                <xdr:colOff>9525</xdr:colOff>
                <xdr:row>0</xdr:row>
                <xdr:rowOff>0</xdr:rowOff>
              </from>
              <to>
                <xdr:col>12</xdr:col>
                <xdr:colOff>19050</xdr:colOff>
                <xdr:row>4</xdr:row>
                <xdr:rowOff>0</xdr:rowOff>
              </to>
            </anchor>
          </objectPr>
        </oleObject>
      </mc:Choice>
      <mc:Fallback>
        <oleObject progId="StaticMetafile" shapeId="716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حصر تكسير الخرسانة المسلحة</vt:lpstr>
      <vt:lpstr>خطاب</vt:lpstr>
      <vt:lpstr>ملخص</vt:lpstr>
      <vt:lpstr>E1</vt:lpstr>
      <vt:lpstr>E2</vt:lpstr>
      <vt:lpstr>E3</vt:lpstr>
      <vt:lpstr>E4</vt:lpstr>
      <vt:lpstr>E5</vt:lpstr>
      <vt:lpstr>E6</vt:lpstr>
      <vt:lpstr>v.o</vt:lpstr>
      <vt:lpstr>تشوينات</vt:lpstr>
      <vt:lpstr>تشوينات كهرباء</vt:lpstr>
      <vt:lpstr>حصر الحفر</vt:lpstr>
      <vt:lpstr>حصر القواعد العادية</vt:lpstr>
      <vt:lpstr>خصم المخازن البدرومات مبانى</vt:lpstr>
      <vt:lpstr>'E1'!Print_Area</vt:lpstr>
      <vt:lpstr>'E2'!Print_Area</vt:lpstr>
      <vt:lpstr>'E3'!Print_Area</vt:lpstr>
      <vt:lpstr>'E4'!Print_Area</vt:lpstr>
      <vt:lpstr>'E5'!Print_Area</vt:lpstr>
      <vt:lpstr>'E6'!Print_Area</vt:lpstr>
      <vt:lpstr>v.o!Print_Area</vt:lpstr>
      <vt:lpstr>تشوينات!Print_Area</vt:lpstr>
      <vt:lpstr>'حصر الحفر'!Print_Area</vt:lpstr>
      <vt:lpstr>'حصر القواعد العادية'!Print_Area</vt:lpstr>
      <vt:lpstr>'خصم المخازن البدرومات مبانى'!Print_Area</vt:lpstr>
      <vt:lpstr>خطاب!Print_Area</vt:lpstr>
      <vt:lpstr>ملخص!Print_Area</vt:lpstr>
      <vt:lpstr>'E1'!Print_Titles</vt:lpstr>
      <vt:lpstr>'E2'!Print_Titles</vt:lpstr>
      <vt:lpstr>'E3'!Print_Titles</vt:lpstr>
      <vt:lpstr>'E4'!Print_Titles</vt:lpstr>
      <vt:lpstr>'E5'!Print_Titles</vt:lpstr>
      <vt:lpstr>'E6'!Print_Titles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NASSER</dc:creator>
  <cp:lastModifiedBy>NASSER</cp:lastModifiedBy>
  <cp:lastPrinted>2009-06-10T08:33:10Z</cp:lastPrinted>
  <dcterms:created xsi:type="dcterms:W3CDTF">1996-10-14T23:33:28Z</dcterms:created>
  <dcterms:modified xsi:type="dcterms:W3CDTF">2014-08-18T21:27:33Z</dcterms:modified>
</cp:coreProperties>
</file>