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20115" windowHeight="7875" tabRatio="688" firstSheet="1" activeTab="9"/>
  </bookViews>
  <sheets>
    <sheet name="فرش سفلي" sheetId="1" r:id="rId1"/>
    <sheet name="غطاء سفلي" sheetId="2" r:id="rId2"/>
    <sheet name="فرش علوي" sheetId="3" r:id="rId3"/>
    <sheet name="غطاء علوي" sheetId="4" r:id="rId4"/>
    <sheet name="إضافي سفلي" sheetId="5" r:id="rId5"/>
    <sheet name="أضافي علوي" sheetId="6" r:id="rId6"/>
    <sheet name="أشاير أعمدة" sheetId="7" r:id="rId7"/>
    <sheet name="أشاير حوائط" sheetId="8" r:id="rId8"/>
    <sheet name="كراسي اللبشة" sheetId="9" r:id="rId9"/>
    <sheet name="الاجماليات" sheetId="10" r:id="rId10"/>
  </sheets>
  <calcPr calcId="144525"/>
</workbook>
</file>

<file path=xl/calcChain.xml><?xml version="1.0" encoding="utf-8"?>
<calcChain xmlns="http://schemas.openxmlformats.org/spreadsheetml/2006/main">
  <c r="L14" i="9" l="1"/>
  <c r="L17" i="8"/>
  <c r="L20" i="8"/>
  <c r="L23" i="8"/>
  <c r="L26" i="8"/>
  <c r="L29" i="8"/>
  <c r="L14" i="8"/>
  <c r="L29" i="7" l="1"/>
  <c r="R29" i="7" s="1"/>
  <c r="N29" i="7"/>
  <c r="Q29" i="7" s="1"/>
  <c r="P29" i="7"/>
  <c r="S29" i="7"/>
  <c r="M29" i="7"/>
  <c r="O29" i="7" s="1"/>
  <c r="R26" i="7"/>
  <c r="T17" i="5"/>
  <c r="T20" i="5"/>
  <c r="T23" i="5"/>
  <c r="T26" i="5"/>
  <c r="T29" i="5"/>
  <c r="T32" i="5"/>
  <c r="T35" i="5"/>
  <c r="T38" i="5"/>
  <c r="T41" i="5"/>
  <c r="T44" i="5"/>
  <c r="T47" i="5"/>
  <c r="T50" i="5"/>
  <c r="T53" i="5"/>
  <c r="T56" i="5"/>
  <c r="T14" i="5"/>
  <c r="N54" i="4"/>
  <c r="E31" i="10"/>
  <c r="Q53" i="5"/>
  <c r="P53" i="5"/>
  <c r="N53" i="5"/>
  <c r="M53" i="5"/>
  <c r="S53" i="5" s="1"/>
  <c r="N38" i="5"/>
  <c r="P38" i="5" s="1"/>
  <c r="N41" i="5"/>
  <c r="P41" i="5" s="1"/>
  <c r="M38" i="5"/>
  <c r="S38" i="5" s="1"/>
  <c r="M41" i="5"/>
  <c r="S41" i="5" s="1"/>
  <c r="N29" i="5"/>
  <c r="P29" i="5" s="1"/>
  <c r="Q29" i="5" s="1"/>
  <c r="N32" i="5"/>
  <c r="P32" i="5" s="1"/>
  <c r="Q32" i="5" s="1"/>
  <c r="M29" i="5"/>
  <c r="S29" i="5" s="1"/>
  <c r="M32" i="5"/>
  <c r="N44" i="5"/>
  <c r="P44" i="5" s="1"/>
  <c r="Q44" i="5" s="1"/>
  <c r="N47" i="5"/>
  <c r="P47" i="5" s="1"/>
  <c r="Q47" i="5" s="1"/>
  <c r="N23" i="5"/>
  <c r="P23" i="5" s="1"/>
  <c r="Q23" i="5" s="1"/>
  <c r="N26" i="5"/>
  <c r="P26" i="5" s="1"/>
  <c r="Q26" i="5" s="1"/>
  <c r="M17" i="5"/>
  <c r="M20" i="5"/>
  <c r="M23" i="5"/>
  <c r="S23" i="5" s="1"/>
  <c r="M26" i="5"/>
  <c r="S26" i="5" s="1"/>
  <c r="M35" i="5"/>
  <c r="M44" i="5"/>
  <c r="S44" i="5" s="1"/>
  <c r="M47" i="5"/>
  <c r="S47" i="5" s="1"/>
  <c r="M50" i="5"/>
  <c r="M56" i="5"/>
  <c r="M14" i="5"/>
  <c r="O44" i="4"/>
  <c r="M44" i="4"/>
  <c r="L44" i="4"/>
  <c r="N44" i="4" s="1"/>
  <c r="Q44" i="4" s="1"/>
  <c r="M44" i="3"/>
  <c r="O44" i="3" s="1"/>
  <c r="L44" i="3"/>
  <c r="R44" i="3" s="1"/>
  <c r="P41" i="1"/>
  <c r="O41" i="1"/>
  <c r="S41" i="1" s="1"/>
  <c r="N41" i="1"/>
  <c r="Q41" i="1" s="1"/>
  <c r="M41" i="1"/>
  <c r="L41" i="1"/>
  <c r="R41" i="1" s="1"/>
  <c r="O44" i="2"/>
  <c r="M44" i="2"/>
  <c r="L44" i="2"/>
  <c r="R44" i="2" s="1"/>
  <c r="O35" i="4"/>
  <c r="P35" i="4" s="1"/>
  <c r="O38" i="4"/>
  <c r="P38" i="4" s="1"/>
  <c r="O41" i="4"/>
  <c r="P41" i="4" s="1"/>
  <c r="N35" i="4"/>
  <c r="Q35" i="4" s="1"/>
  <c r="N38" i="4"/>
  <c r="Q38" i="4" s="1"/>
  <c r="N41" i="4"/>
  <c r="Q41" i="4" s="1"/>
  <c r="M29" i="4"/>
  <c r="M32" i="4"/>
  <c r="O32" i="4" s="1"/>
  <c r="M35" i="4"/>
  <c r="M38" i="4"/>
  <c r="M41" i="4"/>
  <c r="L29" i="4"/>
  <c r="R29" i="4" s="1"/>
  <c r="L32" i="4"/>
  <c r="R32" i="4" s="1"/>
  <c r="L35" i="4"/>
  <c r="R35" i="4" s="1"/>
  <c r="L38" i="4"/>
  <c r="R38" i="4" s="1"/>
  <c r="L41" i="4"/>
  <c r="R41" i="4" s="1"/>
  <c r="L47" i="4"/>
  <c r="M29" i="3"/>
  <c r="M32" i="3"/>
  <c r="O32" i="3" s="1"/>
  <c r="M35" i="3"/>
  <c r="O35" i="3" s="1"/>
  <c r="M38" i="3"/>
  <c r="O38" i="3" s="1"/>
  <c r="M41" i="3"/>
  <c r="O41" i="3" s="1"/>
  <c r="L29" i="3"/>
  <c r="R29" i="3" s="1"/>
  <c r="L32" i="3"/>
  <c r="R32" i="3" s="1"/>
  <c r="L35" i="3"/>
  <c r="L38" i="3"/>
  <c r="R38" i="3" s="1"/>
  <c r="L41" i="3"/>
  <c r="N41" i="3" s="1"/>
  <c r="Q41" i="3" s="1"/>
  <c r="M29" i="2"/>
  <c r="O29" i="2" s="1"/>
  <c r="P29" i="2" s="1"/>
  <c r="M32" i="2"/>
  <c r="O32" i="2" s="1"/>
  <c r="M35" i="2"/>
  <c r="O35" i="2" s="1"/>
  <c r="P35" i="2" s="1"/>
  <c r="M38" i="2"/>
  <c r="O38" i="2" s="1"/>
  <c r="M41" i="2"/>
  <c r="O41" i="2" s="1"/>
  <c r="L29" i="2"/>
  <c r="R29" i="2" s="1"/>
  <c r="L32" i="2"/>
  <c r="R32" i="2" s="1"/>
  <c r="L35" i="2"/>
  <c r="R35" i="2" s="1"/>
  <c r="L38" i="2"/>
  <c r="R38" i="2" s="1"/>
  <c r="L41" i="2"/>
  <c r="R41" i="2" s="1"/>
  <c r="S17" i="1"/>
  <c r="S20" i="1"/>
  <c r="S23" i="1"/>
  <c r="S26" i="1"/>
  <c r="S32" i="1"/>
  <c r="S44" i="1"/>
  <c r="S47" i="1"/>
  <c r="S14" i="1"/>
  <c r="R35" i="1"/>
  <c r="P32" i="1"/>
  <c r="P35" i="1"/>
  <c r="P38" i="1"/>
  <c r="O32" i="1"/>
  <c r="O35" i="1"/>
  <c r="S35" i="1" s="1"/>
  <c r="O38" i="1"/>
  <c r="S38" i="1" s="1"/>
  <c r="N35" i="1"/>
  <c r="Q35" i="1" s="1"/>
  <c r="N38" i="1"/>
  <c r="Q38" i="1" s="1"/>
  <c r="M29" i="1"/>
  <c r="O29" i="1" s="1"/>
  <c r="M32" i="1"/>
  <c r="M35" i="1"/>
  <c r="M38" i="1"/>
  <c r="L29" i="1"/>
  <c r="R29" i="1" s="1"/>
  <c r="L32" i="1"/>
  <c r="R32" i="1" s="1"/>
  <c r="L35" i="1"/>
  <c r="L38" i="1"/>
  <c r="R38" i="1" s="1"/>
  <c r="N35" i="3" l="1"/>
  <c r="Q35" i="3" s="1"/>
  <c r="O53" i="5"/>
  <c r="R53" i="5" s="1"/>
  <c r="O47" i="5"/>
  <c r="R47" i="5" s="1"/>
  <c r="O44" i="5"/>
  <c r="R44" i="5" s="1"/>
  <c r="O41" i="5"/>
  <c r="R41" i="5" s="1"/>
  <c r="O38" i="5"/>
  <c r="R38" i="5" s="1"/>
  <c r="O32" i="5"/>
  <c r="R32" i="5" s="1"/>
  <c r="S32" i="5"/>
  <c r="O29" i="5"/>
  <c r="R29" i="5" s="1"/>
  <c r="O26" i="5"/>
  <c r="R26" i="5" s="1"/>
  <c r="O23" i="5"/>
  <c r="R23" i="5" s="1"/>
  <c r="R44" i="4"/>
  <c r="S44" i="4" s="1"/>
  <c r="P44" i="4"/>
  <c r="S41" i="4"/>
  <c r="N29" i="4"/>
  <c r="Q29" i="4" s="1"/>
  <c r="S32" i="4"/>
  <c r="N32" i="4"/>
  <c r="Q32" i="4" s="1"/>
  <c r="O29" i="4"/>
  <c r="R41" i="3"/>
  <c r="S41" i="3" s="1"/>
  <c r="N44" i="3"/>
  <c r="Q44" i="3" s="1"/>
  <c r="S44" i="3" s="1"/>
  <c r="P41" i="3"/>
  <c r="N38" i="3"/>
  <c r="Q38" i="3" s="1"/>
  <c r="S38" i="3" s="1"/>
  <c r="R35" i="3"/>
  <c r="S35" i="3" s="1"/>
  <c r="N29" i="3"/>
  <c r="Q29" i="3" s="1"/>
  <c r="N32" i="3"/>
  <c r="Q32" i="3" s="1"/>
  <c r="O29" i="3"/>
  <c r="S35" i="4"/>
  <c r="S38" i="4"/>
  <c r="N44" i="2"/>
  <c r="N38" i="2"/>
  <c r="Q38" i="2" s="1"/>
  <c r="S38" i="2" s="1"/>
  <c r="N35" i="2"/>
  <c r="Q35" i="2" s="1"/>
  <c r="S35" i="2"/>
  <c r="N41" i="2"/>
  <c r="Q41" i="2" s="1"/>
  <c r="S41" i="2" s="1"/>
  <c r="N32" i="2"/>
  <c r="Q32" i="2" s="1"/>
  <c r="S32" i="2" s="1"/>
  <c r="S29" i="2"/>
  <c r="N29" i="2"/>
  <c r="Q29" i="2" s="1"/>
  <c r="S32" i="3"/>
  <c r="N32" i="1"/>
  <c r="Q32" i="1" s="1"/>
  <c r="S29" i="1"/>
  <c r="P29" i="1"/>
  <c r="N29" i="1"/>
  <c r="Q29" i="1" s="1"/>
  <c r="F14" i="9"/>
  <c r="T14" i="9"/>
  <c r="G15" i="9" s="1"/>
  <c r="K14" i="9"/>
  <c r="M14" i="9" s="1"/>
  <c r="O14" i="9" s="1"/>
  <c r="S14" i="9" s="1"/>
  <c r="E15" i="9" l="1"/>
  <c r="E16" i="9" s="1"/>
  <c r="G16" i="9" s="1"/>
  <c r="P35" i="3"/>
  <c r="Q41" i="5"/>
  <c r="Q38" i="5"/>
  <c r="P29" i="4"/>
  <c r="P32" i="4"/>
  <c r="S29" i="4"/>
  <c r="P44" i="3"/>
  <c r="P38" i="2"/>
  <c r="P38" i="3"/>
  <c r="P32" i="3"/>
  <c r="P29" i="3"/>
  <c r="S29" i="3"/>
  <c r="Q44" i="2"/>
  <c r="S44" i="2" s="1"/>
  <c r="P44" i="2"/>
  <c r="P41" i="2"/>
  <c r="P32" i="2"/>
  <c r="R14" i="9"/>
  <c r="N14" i="9"/>
  <c r="Q14" i="9" s="1"/>
  <c r="R29" i="8"/>
  <c r="R17" i="8"/>
  <c r="R20" i="8"/>
  <c r="R23" i="8"/>
  <c r="R26" i="8"/>
  <c r="N26" i="8"/>
  <c r="M26" i="8"/>
  <c r="O26" i="8" s="1"/>
  <c r="M29" i="8"/>
  <c r="N29" i="8" s="1"/>
  <c r="Q29" i="8" s="1"/>
  <c r="M17" i="8"/>
  <c r="O17" i="8" s="1"/>
  <c r="M20" i="8"/>
  <c r="O20" i="8" s="1"/>
  <c r="M23" i="8"/>
  <c r="N23" i="8" s="1"/>
  <c r="R14" i="8"/>
  <c r="M14" i="8"/>
  <c r="O14" i="8" s="1"/>
  <c r="M26" i="7"/>
  <c r="M32" i="7"/>
  <c r="O32" i="7" s="1"/>
  <c r="S32" i="7" s="1"/>
  <c r="M17" i="7"/>
  <c r="O17" i="7" s="1"/>
  <c r="M20" i="7"/>
  <c r="O20" i="7" s="1"/>
  <c r="M23" i="7"/>
  <c r="O23" i="7" s="1"/>
  <c r="M14" i="7"/>
  <c r="O14" i="7" s="1"/>
  <c r="Q29" i="6"/>
  <c r="O20" i="6"/>
  <c r="O23" i="6"/>
  <c r="S23" i="6" s="1"/>
  <c r="O26" i="6"/>
  <c r="S26" i="6" s="1"/>
  <c r="O29" i="6"/>
  <c r="S29" i="6" s="1"/>
  <c r="N20" i="6"/>
  <c r="Q20" i="6" s="1"/>
  <c r="N23" i="6"/>
  <c r="Q23" i="6" s="1"/>
  <c r="N26" i="6"/>
  <c r="Q26" i="6" s="1"/>
  <c r="N29" i="6"/>
  <c r="M17" i="6"/>
  <c r="O17" i="6" s="1"/>
  <c r="M20" i="6"/>
  <c r="M23" i="6"/>
  <c r="M26" i="6"/>
  <c r="M29" i="6"/>
  <c r="L17" i="6"/>
  <c r="R17" i="6" s="1"/>
  <c r="L20" i="6"/>
  <c r="R20" i="6" s="1"/>
  <c r="L23" i="6"/>
  <c r="R23" i="6" s="1"/>
  <c r="L26" i="6"/>
  <c r="R26" i="6" s="1"/>
  <c r="L29" i="6"/>
  <c r="R29" i="6" s="1"/>
  <c r="M14" i="6"/>
  <c r="O14" i="6" s="1"/>
  <c r="L14" i="6"/>
  <c r="R14" i="6" s="1"/>
  <c r="S20" i="5"/>
  <c r="P56" i="5"/>
  <c r="Q56" i="5" s="1"/>
  <c r="O35" i="5"/>
  <c r="R35" i="5" s="1"/>
  <c r="N17" i="5"/>
  <c r="P17" i="5" s="1"/>
  <c r="Q17" i="5" s="1"/>
  <c r="N20" i="5"/>
  <c r="P20" i="5" s="1"/>
  <c r="Q20" i="5" s="1"/>
  <c r="N35" i="5"/>
  <c r="P35" i="5" s="1"/>
  <c r="Q35" i="5" s="1"/>
  <c r="N50" i="5"/>
  <c r="O50" i="5" s="1"/>
  <c r="R50" i="5" s="1"/>
  <c r="N56" i="5"/>
  <c r="O56" i="5" s="1"/>
  <c r="R56" i="5" s="1"/>
  <c r="S17" i="5"/>
  <c r="S35" i="5"/>
  <c r="S50" i="5"/>
  <c r="S56" i="5"/>
  <c r="N14" i="5"/>
  <c r="P14" i="5" s="1"/>
  <c r="S14" i="5"/>
  <c r="R47" i="4"/>
  <c r="P23" i="4"/>
  <c r="O23" i="4"/>
  <c r="S23" i="4" s="1"/>
  <c r="O47" i="4"/>
  <c r="N23" i="4"/>
  <c r="Q23" i="4" s="1"/>
  <c r="N47" i="4"/>
  <c r="Q47" i="4" s="1"/>
  <c r="M17" i="4"/>
  <c r="O17" i="4" s="1"/>
  <c r="M20" i="4"/>
  <c r="O20" i="4" s="1"/>
  <c r="M23" i="4"/>
  <c r="M26" i="4"/>
  <c r="O26" i="4" s="1"/>
  <c r="M47" i="4"/>
  <c r="L17" i="4"/>
  <c r="N17" i="4" s="1"/>
  <c r="Q17" i="4" s="1"/>
  <c r="L20" i="4"/>
  <c r="N20" i="4" s="1"/>
  <c r="Q20" i="4" s="1"/>
  <c r="L23" i="4"/>
  <c r="R23" i="4" s="1"/>
  <c r="L26" i="4"/>
  <c r="R26" i="4" s="1"/>
  <c r="M14" i="4"/>
  <c r="O14" i="4" s="1"/>
  <c r="L14" i="4"/>
  <c r="R14" i="4" s="1"/>
  <c r="O23" i="3"/>
  <c r="S23" i="3" s="1"/>
  <c r="O47" i="3"/>
  <c r="N23" i="3"/>
  <c r="Q23" i="3" s="1"/>
  <c r="M17" i="3"/>
  <c r="O17" i="3" s="1"/>
  <c r="M20" i="3"/>
  <c r="O20" i="3" s="1"/>
  <c r="M23" i="3"/>
  <c r="M26" i="3"/>
  <c r="O26" i="3" s="1"/>
  <c r="M47" i="3"/>
  <c r="L17" i="3"/>
  <c r="R17" i="3" s="1"/>
  <c r="L20" i="3"/>
  <c r="R20" i="3" s="1"/>
  <c r="L23" i="3"/>
  <c r="R23" i="3" s="1"/>
  <c r="L26" i="3"/>
  <c r="R26" i="3" s="1"/>
  <c r="L47" i="3"/>
  <c r="N47" i="3" s="1"/>
  <c r="Q47" i="3" s="1"/>
  <c r="M14" i="3"/>
  <c r="O14" i="3" s="1"/>
  <c r="L14" i="3"/>
  <c r="R14" i="3" s="1"/>
  <c r="O23" i="2"/>
  <c r="S23" i="2" s="1"/>
  <c r="N23" i="2"/>
  <c r="Q23" i="2" s="1"/>
  <c r="M17" i="2"/>
  <c r="O17" i="2" s="1"/>
  <c r="M20" i="2"/>
  <c r="O20" i="2" s="1"/>
  <c r="M23" i="2"/>
  <c r="M26" i="2"/>
  <c r="O26" i="2" s="1"/>
  <c r="M47" i="2"/>
  <c r="O47" i="2" s="1"/>
  <c r="L17" i="2"/>
  <c r="R17" i="2" s="1"/>
  <c r="L20" i="2"/>
  <c r="R20" i="2" s="1"/>
  <c r="L23" i="2"/>
  <c r="R23" i="2" s="1"/>
  <c r="L26" i="2"/>
  <c r="N26" i="2" s="1"/>
  <c r="Q26" i="2" s="1"/>
  <c r="L47" i="2"/>
  <c r="R47" i="2" s="1"/>
  <c r="M14" i="2"/>
  <c r="O14" i="2" s="1"/>
  <c r="L14" i="2"/>
  <c r="R14" i="2" s="1"/>
  <c r="Q44" i="1"/>
  <c r="Q47" i="1"/>
  <c r="O23" i="1"/>
  <c r="O44" i="1"/>
  <c r="O47" i="1"/>
  <c r="N44" i="1"/>
  <c r="N47" i="1"/>
  <c r="M17" i="1"/>
  <c r="O17" i="1" s="1"/>
  <c r="M20" i="1"/>
  <c r="O20" i="1" s="1"/>
  <c r="M23" i="1"/>
  <c r="M26" i="1"/>
  <c r="O26" i="1" s="1"/>
  <c r="M44" i="1"/>
  <c r="M47" i="1"/>
  <c r="M14" i="1"/>
  <c r="O14" i="1" s="1"/>
  <c r="L17" i="1"/>
  <c r="N17" i="1" s="1"/>
  <c r="Q17" i="1" s="1"/>
  <c r="L20" i="1"/>
  <c r="N20" i="1" s="1"/>
  <c r="Q20" i="1" s="1"/>
  <c r="L23" i="1"/>
  <c r="N23" i="1" s="1"/>
  <c r="Q23" i="1" s="1"/>
  <c r="L26" i="1"/>
  <c r="N26" i="1" s="1"/>
  <c r="Q26" i="1" s="1"/>
  <c r="L44" i="1"/>
  <c r="L47" i="1"/>
  <c r="L14" i="1"/>
  <c r="N14" i="1" s="1"/>
  <c r="Q14" i="1" s="1"/>
  <c r="O29" i="8" l="1"/>
  <c r="P26" i="8"/>
  <c r="Q26" i="8"/>
  <c r="S26" i="8" s="1"/>
  <c r="P23" i="8"/>
  <c r="Q23" i="8"/>
  <c r="O23" i="8"/>
  <c r="S20" i="8"/>
  <c r="P20" i="8"/>
  <c r="N20" i="8"/>
  <c r="Q20" i="8" s="1"/>
  <c r="R32" i="8"/>
  <c r="S17" i="8"/>
  <c r="P17" i="8"/>
  <c r="N17" i="8"/>
  <c r="Q17" i="8" s="1"/>
  <c r="P14" i="8"/>
  <c r="S14" i="8"/>
  <c r="P20" i="7"/>
  <c r="S20" i="7"/>
  <c r="P17" i="7"/>
  <c r="S17" i="7"/>
  <c r="P14" i="7"/>
  <c r="S14" i="7"/>
  <c r="P23" i="7"/>
  <c r="S23" i="7"/>
  <c r="P32" i="7"/>
  <c r="S14" i="6"/>
  <c r="P23" i="6"/>
  <c r="P29" i="6"/>
  <c r="P17" i="6"/>
  <c r="S17" i="6"/>
  <c r="P20" i="6"/>
  <c r="S20" i="6"/>
  <c r="P26" i="6"/>
  <c r="O26" i="7"/>
  <c r="S26" i="7" s="1"/>
  <c r="N14" i="7"/>
  <c r="Q14" i="7" s="1"/>
  <c r="R47" i="3"/>
  <c r="R32" i="6"/>
  <c r="N17" i="6"/>
  <c r="Q17" i="6" s="1"/>
  <c r="P50" i="5"/>
  <c r="Q50" i="5" s="1"/>
  <c r="O20" i="5"/>
  <c r="R20" i="5" s="1"/>
  <c r="S59" i="5"/>
  <c r="O17" i="5"/>
  <c r="R17" i="5" s="1"/>
  <c r="S47" i="4"/>
  <c r="P47" i="4"/>
  <c r="N26" i="4"/>
  <c r="Q26" i="4" s="1"/>
  <c r="S26" i="4"/>
  <c r="P26" i="4"/>
  <c r="S20" i="4"/>
  <c r="P20" i="4"/>
  <c r="R20" i="4"/>
  <c r="S17" i="4"/>
  <c r="P17" i="4"/>
  <c r="R17" i="4"/>
  <c r="P47" i="3"/>
  <c r="S47" i="3"/>
  <c r="L55" i="3" s="1"/>
  <c r="P23" i="3"/>
  <c r="P26" i="3"/>
  <c r="S26" i="3"/>
  <c r="N26" i="3"/>
  <c r="Q26" i="3" s="1"/>
  <c r="P20" i="3"/>
  <c r="S20" i="3"/>
  <c r="N20" i="3"/>
  <c r="Q20" i="3" s="1"/>
  <c r="N17" i="3"/>
  <c r="Q17" i="3" s="1"/>
  <c r="S17" i="3" s="1"/>
  <c r="N47" i="2"/>
  <c r="Q47" i="2" s="1"/>
  <c r="S47" i="2" s="1"/>
  <c r="S26" i="2"/>
  <c r="P26" i="2"/>
  <c r="R26" i="2"/>
  <c r="P23" i="2"/>
  <c r="S20" i="2"/>
  <c r="N20" i="2"/>
  <c r="Q20" i="2" s="1"/>
  <c r="S17" i="2"/>
  <c r="P17" i="2"/>
  <c r="R50" i="2"/>
  <c r="N17" i="2"/>
  <c r="Q17" i="2" s="1"/>
  <c r="R50" i="3"/>
  <c r="Q50" i="1"/>
  <c r="P14" i="9"/>
  <c r="N14" i="8"/>
  <c r="Q14" i="8" s="1"/>
  <c r="Q32" i="8" s="1"/>
  <c r="N14" i="6"/>
  <c r="Q14" i="6" s="1"/>
  <c r="O14" i="5"/>
  <c r="R14" i="5" s="1"/>
  <c r="N14" i="4"/>
  <c r="Q14" i="4" s="1"/>
  <c r="N14" i="3"/>
  <c r="Q14" i="3" s="1"/>
  <c r="S14" i="3" s="1"/>
  <c r="N14" i="2"/>
  <c r="Q14" i="2" s="1"/>
  <c r="L32" i="7"/>
  <c r="R32" i="7" s="1"/>
  <c r="L17" i="7"/>
  <c r="R17" i="7" s="1"/>
  <c r="L20" i="7"/>
  <c r="R20" i="7" s="1"/>
  <c r="L23" i="7"/>
  <c r="L26" i="7"/>
  <c r="L14" i="7"/>
  <c r="R14" i="7" s="1"/>
  <c r="S29" i="8" l="1"/>
  <c r="S32" i="8" s="1"/>
  <c r="P29" i="8"/>
  <c r="S23" i="8"/>
  <c r="N20" i="7"/>
  <c r="Q20" i="7" s="1"/>
  <c r="P26" i="7"/>
  <c r="R35" i="7"/>
  <c r="N32" i="7"/>
  <c r="Q32" i="7" s="1"/>
  <c r="N26" i="7"/>
  <c r="Q26" i="7" s="1"/>
  <c r="R23" i="7"/>
  <c r="N23" i="7"/>
  <c r="Q23" i="7" s="1"/>
  <c r="N17" i="7"/>
  <c r="Q17" i="7" s="1"/>
  <c r="T59" i="5"/>
  <c r="R59" i="5"/>
  <c r="R50" i="4"/>
  <c r="P17" i="3"/>
  <c r="P47" i="2"/>
  <c r="P20" i="2"/>
  <c r="S14" i="2"/>
  <c r="S50" i="2" s="1"/>
  <c r="Q50" i="2"/>
  <c r="S14" i="4"/>
  <c r="S50" i="4" s="1"/>
  <c r="Q50" i="4"/>
  <c r="S50" i="3"/>
  <c r="Q50" i="3"/>
  <c r="S32" i="6"/>
  <c r="Q32" i="6"/>
  <c r="P14" i="6"/>
  <c r="Q14" i="5"/>
  <c r="P14" i="4"/>
  <c r="P14" i="3"/>
  <c r="P14" i="2"/>
  <c r="Q35" i="7" l="1"/>
  <c r="S35" i="7"/>
  <c r="R47" i="1"/>
  <c r="R20" i="1"/>
  <c r="R26" i="1"/>
  <c r="R44" i="1"/>
  <c r="P20" i="1" l="1"/>
  <c r="P47" i="1"/>
  <c r="P23" i="1"/>
  <c r="R23" i="1"/>
  <c r="P26" i="1" l="1"/>
  <c r="P44" i="1"/>
  <c r="R17" i="1" l="1"/>
  <c r="P17" i="1" l="1"/>
  <c r="P14" i="1" l="1"/>
  <c r="R14" i="1"/>
  <c r="R50" i="1" l="1"/>
  <c r="S50" i="1"/>
</calcChain>
</file>

<file path=xl/sharedStrings.xml><?xml version="1.0" encoding="utf-8"?>
<sst xmlns="http://schemas.openxmlformats.org/spreadsheetml/2006/main" count="272" uniqueCount="98">
  <si>
    <t>اسم المشروع</t>
  </si>
  <si>
    <t>المقاول</t>
  </si>
  <si>
    <t>قيمة المشروع</t>
  </si>
  <si>
    <t>مدة المشروع</t>
  </si>
  <si>
    <t>م</t>
  </si>
  <si>
    <t>العنصر</t>
  </si>
  <si>
    <t>الشكل</t>
  </si>
  <si>
    <t>القطر مم</t>
  </si>
  <si>
    <t>عدد / م</t>
  </si>
  <si>
    <t>عدد القطع الكلي</t>
  </si>
  <si>
    <t>طول تفريد العنصر</t>
  </si>
  <si>
    <t>طول العنصر بالمتر</t>
  </si>
  <si>
    <t>طول الفاضلة</t>
  </si>
  <si>
    <t xml:space="preserve">عدد القطع بالسيخ </t>
  </si>
  <si>
    <t>اجمالي عدد الفضلات</t>
  </si>
  <si>
    <t>عدد الاسياخ الكلي المطلوب</t>
  </si>
  <si>
    <t>اجمالي الوزن المطلوب</t>
  </si>
  <si>
    <t>اجمالي الوزن الفعلي</t>
  </si>
  <si>
    <t>وزن الفضل</t>
  </si>
  <si>
    <t>ملاحظات</t>
  </si>
  <si>
    <t>تفريد حديد فرش الرقة الأولي في أتجاه محور (X)</t>
  </si>
  <si>
    <t>تفريد غطاء الرقة الأولي في أتجاه محور (y)</t>
  </si>
  <si>
    <t>تفريد حديد فرش الرقة الثانية في أتجاه محور (y)</t>
  </si>
  <si>
    <t>تفريد حديد غطاء الرقة الثانية في أتجاه محور (X)</t>
  </si>
  <si>
    <t>خامسا:- إضافي سفلي في إتجاه (x)</t>
  </si>
  <si>
    <t>سادسا :- إضافي سفلي في أتجاه (y)</t>
  </si>
  <si>
    <t>تفريد الحديد الإضافي السفلي في أتجاه محور (X)و(y)</t>
  </si>
  <si>
    <t>تفريد الحديد الإضافي العلوي في أتجاه محور (X)و(y)</t>
  </si>
  <si>
    <t xml:space="preserve">اولا:- فرش الطبقة السفلية في اتجاه (x) </t>
  </si>
  <si>
    <t>ثانيا:- غطاء الطبقة السفلية في إتجاه (y)</t>
  </si>
  <si>
    <t>ثالثا:-فرش الطبقة العلوية في إتجاه (Y)</t>
  </si>
  <si>
    <t>رابعا:- غطاء الطبقة العلوية في إتجاه (x)</t>
  </si>
  <si>
    <t>من محور (هـ) وحتي محور (و) يمين الكور</t>
  </si>
  <si>
    <t>من محور (هـ) وحتي محور (و) يسار الكور</t>
  </si>
  <si>
    <t>من محور (أ) وحتي محور (هـ) ومن محور (و) وحتي محور (ي)</t>
  </si>
  <si>
    <t>تفريد حديد أشاير الأعمدة</t>
  </si>
  <si>
    <t>ع1</t>
  </si>
  <si>
    <t>ع2</t>
  </si>
  <si>
    <t>ع3</t>
  </si>
  <si>
    <t>ع4</t>
  </si>
  <si>
    <t>ع5</t>
  </si>
  <si>
    <t>عدد الأشاير بالعمود الواحد</t>
  </si>
  <si>
    <t xml:space="preserve">عدد الأعمدة الكلي </t>
  </si>
  <si>
    <t>عدد الأشاير الكلي</t>
  </si>
  <si>
    <t>ع6</t>
  </si>
  <si>
    <t>تفريد حديد أشاير الحوائط الخرسانية</t>
  </si>
  <si>
    <t>حوائط الداير</t>
  </si>
  <si>
    <t>حائط ح1</t>
  </si>
  <si>
    <t>حائط ح2</t>
  </si>
  <si>
    <t>حائط ح3</t>
  </si>
  <si>
    <t>كور المصعد</t>
  </si>
  <si>
    <t>عدد الاشاير/م.ط</t>
  </si>
  <si>
    <t>الطول الكلي للحائط</t>
  </si>
  <si>
    <t>حائط السلم</t>
  </si>
  <si>
    <t>إجمـــــــــــــــــالي الوزن المطلوب بالطن</t>
  </si>
  <si>
    <t>سمك اللبشة (م)</t>
  </si>
  <si>
    <t>القطر( مم)</t>
  </si>
  <si>
    <t>مسطح اللبشة (م2)</t>
  </si>
  <si>
    <t>طول الكرسي (متر)</t>
  </si>
  <si>
    <t>العدد الكلي للكراسي</t>
  </si>
  <si>
    <t>ارتفاع قائم الكرسي(متر)</t>
  </si>
  <si>
    <t>ملاحظــــــــــــــــــــــــــات</t>
  </si>
  <si>
    <t>ملاحظـــــــــــــــات</t>
  </si>
  <si>
    <t>ملاحظــــــــــــــــــات</t>
  </si>
  <si>
    <t>ملاحظـــــــــــــــــــــــات</t>
  </si>
  <si>
    <t>من محور(1) وحتي محور (3) ومن محور (5) وحتي محوؤ (7)</t>
  </si>
  <si>
    <t>من محور (3)إلي محور (5) أعلي الكور</t>
  </si>
  <si>
    <t>من محور (3)إلي محور (5)أعلي الكور</t>
  </si>
  <si>
    <t>من محور(1) وحتي محور (3) ومن محور (5) وحتي محور (7)</t>
  </si>
  <si>
    <t>من محور (3) وحتي محور (5)</t>
  </si>
  <si>
    <t>من محور(3) وحتي محور(5) أسفل الكور</t>
  </si>
  <si>
    <t>عدد الأعمدة</t>
  </si>
  <si>
    <t>يتم وضع عدد الأعمدة التي يتم حساب الحديد الاضافي لها ويتم وضع الرقم 1 في حالة حساب الاضافي في أي مكان بعيد عن أسفل الاعمدة إن وجد</t>
  </si>
  <si>
    <t>خامسا:- إضافي علوي في إتجاه y)</t>
  </si>
  <si>
    <t>سادسا :- إضافي علوي في أتجاه (x)</t>
  </si>
  <si>
    <t>الوصف</t>
  </si>
  <si>
    <t>القطر (مم)</t>
  </si>
  <si>
    <t>الوزن المطلوب بالطن</t>
  </si>
  <si>
    <t>فرش الطبقة السفلية</t>
  </si>
  <si>
    <t>غطاء الطبقة السفلية</t>
  </si>
  <si>
    <t>فرش الطبقة العلوية</t>
  </si>
  <si>
    <t>غطاء الطبقة العلوية</t>
  </si>
  <si>
    <t>إضافي سفلي</t>
  </si>
  <si>
    <t>أضافي علوي</t>
  </si>
  <si>
    <t>أشاير أعمدة</t>
  </si>
  <si>
    <t>أشاير حوائط</t>
  </si>
  <si>
    <t>كر اسي اللبشة</t>
  </si>
  <si>
    <t>الاجمـــــــــالي</t>
  </si>
  <si>
    <t>طلبية الحديد</t>
  </si>
  <si>
    <t>فضل فرش الطبقة السفلية أقل من 3 متر</t>
  </si>
  <si>
    <t>فضل غطاء الطبقة السفلية أقل من 3 متر</t>
  </si>
  <si>
    <t>فضل فرش الطبقة العلوية أقل من 3 متر</t>
  </si>
  <si>
    <t>فضل غطاء الطبقة العلوية أقل من 3 متر</t>
  </si>
  <si>
    <t>فضل الإضافي السفلي أقل من 3 متر</t>
  </si>
  <si>
    <t>فضل الإضافي العلوي أقل من 3 متر</t>
  </si>
  <si>
    <t>فضل أشاير الأعمدة أقل من 3 متر</t>
  </si>
  <si>
    <t>فضل أشاير الحوائط أقل من 3 متر</t>
  </si>
  <si>
    <t>ع7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</si>
</sst>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Arial"/>
      <family val="2"/>
      <charset val="178"/>
      <scheme val="minor"/>
    </font>
    <font>
      <b/>
      <sz val="14"/>
      <color theme="1"/>
      <name val="Andalus"/>
      <family val="1"/>
    </font>
    <font>
      <b/>
      <sz val="16"/>
      <color theme="1"/>
      <name val="Andalus"/>
      <family val="1"/>
    </font>
    <font>
      <b/>
      <sz val="11"/>
      <color theme="1"/>
      <name val="Arial"/>
      <family val="2"/>
      <scheme val="minor"/>
    </font>
    <font>
      <sz val="11"/>
      <color rgb="FFFF0000"/>
      <name val="Arial"/>
      <family val="2"/>
      <charset val="178"/>
      <scheme val="minor"/>
    </font>
    <font>
      <sz val="11"/>
      <name val="Arial"/>
      <family val="2"/>
      <charset val="178"/>
      <scheme val="minor"/>
    </font>
    <font>
      <b/>
      <sz val="16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0" fillId="0" borderId="0" xfId="0" applyAlignment="1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4" borderId="0" xfId="0" applyFill="1"/>
    <xf numFmtId="0" fontId="0" fillId="0" borderId="24" xfId="0" applyBorder="1"/>
    <xf numFmtId="0" fontId="0" fillId="0" borderId="2" xfId="0" applyBorder="1"/>
    <xf numFmtId="0" fontId="0" fillId="0" borderId="25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5" borderId="28" xfId="0" applyFont="1" applyFill="1" applyBorder="1" applyAlignment="1">
      <alignment vertical="top"/>
    </xf>
    <xf numFmtId="0" fontId="4" fillId="5" borderId="29" xfId="0" applyFont="1" applyFill="1" applyBorder="1" applyAlignment="1">
      <alignment vertical="top"/>
    </xf>
    <xf numFmtId="0" fontId="0" fillId="0" borderId="2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0" xfId="0" applyBorder="1"/>
    <xf numFmtId="0" fontId="0" fillId="0" borderId="41" xfId="0" applyBorder="1"/>
    <xf numFmtId="0" fontId="0" fillId="0" borderId="43" xfId="0" applyBorder="1"/>
    <xf numFmtId="0" fontId="0" fillId="0" borderId="0" xfId="0" applyBorder="1" applyAlignment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49" xfId="0" applyBorder="1" applyAlignment="1">
      <alignment horizontal="center" vertical="center"/>
    </xf>
    <xf numFmtId="0" fontId="5" fillId="0" borderId="50" xfId="0" applyFont="1" applyBorder="1" applyAlignment="1">
      <alignment horizontal="right" vertical="top"/>
    </xf>
    <xf numFmtId="0" fontId="5" fillId="0" borderId="41" xfId="0" applyFont="1" applyBorder="1" applyAlignment="1">
      <alignment horizontal="center" vertical="center"/>
    </xf>
    <xf numFmtId="0" fontId="0" fillId="0" borderId="51" xfId="0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31" xfId="0" applyBorder="1"/>
    <xf numFmtId="0" fontId="0" fillId="0" borderId="51" xfId="0" applyBorder="1"/>
    <xf numFmtId="0" fontId="0" fillId="0" borderId="47" xfId="0" applyBorder="1"/>
    <xf numFmtId="0" fontId="0" fillId="0" borderId="41" xfId="0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5" fillId="0" borderId="50" xfId="0" applyFont="1" applyBorder="1" applyAlignment="1">
      <alignment horizontal="right" vertical="center"/>
    </xf>
    <xf numFmtId="0" fontId="0" fillId="0" borderId="41" xfId="0" applyBorder="1" applyAlignment="1">
      <alignment horizont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5" xfId="0" applyBorder="1"/>
    <xf numFmtId="0" fontId="0" fillId="6" borderId="49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right" vertical="center"/>
    </xf>
    <xf numFmtId="0" fontId="0" fillId="3" borderId="49" xfId="0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4" borderId="45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47" xfId="0" applyFill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49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49" xfId="0" applyFont="1" applyBorder="1" applyAlignment="1">
      <alignment horizontal="center" wrapText="1"/>
    </xf>
    <xf numFmtId="0" fontId="3" fillId="0" borderId="49" xfId="0" applyFont="1" applyBorder="1" applyAlignment="1">
      <alignment horizontal="center" vertical="top" wrapText="1"/>
    </xf>
    <xf numFmtId="0" fontId="0" fillId="0" borderId="49" xfId="0" applyBorder="1" applyAlignment="1">
      <alignment horizontal="center" wrapText="1"/>
    </xf>
    <xf numFmtId="0" fontId="4" fillId="5" borderId="49" xfId="0" applyFont="1" applyFill="1" applyBorder="1" applyAlignment="1">
      <alignment horizontal="center" vertical="top"/>
    </xf>
    <xf numFmtId="0" fontId="0" fillId="0" borderId="49" xfId="0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35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45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top"/>
    </xf>
    <xf numFmtId="0" fontId="0" fillId="0" borderId="57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5" xfId="0" applyBorder="1" applyAlignment="1">
      <alignment horizontal="center" vertical="top" wrapText="1"/>
    </xf>
    <xf numFmtId="0" fontId="0" fillId="0" borderId="46" xfId="0" applyBorder="1" applyAlignment="1">
      <alignment horizontal="center" vertical="top" wrapText="1"/>
    </xf>
    <xf numFmtId="0" fontId="0" fillId="0" borderId="41" xfId="0" applyBorder="1" applyAlignment="1">
      <alignment horizontal="center" vertical="top" wrapText="1"/>
    </xf>
    <xf numFmtId="0" fontId="0" fillId="0" borderId="47" xfId="0" applyBorder="1" applyAlignment="1">
      <alignment horizontal="center" vertical="top" wrapText="1"/>
    </xf>
    <xf numFmtId="0" fontId="0" fillId="4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0" fillId="0" borderId="49" xfId="0" applyBorder="1" applyAlignment="1">
      <alignment horizontal="center" vertical="top"/>
    </xf>
    <xf numFmtId="0" fontId="0" fillId="7" borderId="22" xfId="0" applyFill="1" applyBorder="1" applyAlignment="1">
      <alignment horizontal="right" vertical="center" wrapText="1"/>
    </xf>
    <xf numFmtId="0" fontId="0" fillId="7" borderId="23" xfId="0" applyFill="1" applyBorder="1" applyAlignment="1">
      <alignment horizontal="right" vertical="center" wrapText="1"/>
    </xf>
    <xf numFmtId="0" fontId="0" fillId="7" borderId="35" xfId="0" applyFill="1" applyBorder="1" applyAlignment="1">
      <alignment horizontal="right" vertical="center" wrapText="1"/>
    </xf>
    <xf numFmtId="0" fontId="4" fillId="5" borderId="4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6" borderId="44" xfId="0" applyFont="1" applyFill="1" applyBorder="1" applyAlignment="1">
      <alignment horizontal="center" vertical="center"/>
    </xf>
    <xf numFmtId="0" fontId="3" fillId="6" borderId="46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0" fontId="3" fillId="6" borderId="41" xfId="0" applyFont="1" applyFill="1" applyBorder="1" applyAlignment="1">
      <alignment horizontal="center" vertical="center"/>
    </xf>
    <xf numFmtId="0" fontId="3" fillId="6" borderId="45" xfId="0" applyFont="1" applyFill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33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top"/>
    </xf>
    <xf numFmtId="0" fontId="4" fillId="5" borderId="32" xfId="0" applyFont="1" applyFill="1" applyBorder="1" applyAlignment="1">
      <alignment horizontal="center" vertical="top"/>
    </xf>
    <xf numFmtId="0" fontId="0" fillId="0" borderId="1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4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/>
    </xf>
    <xf numFmtId="0" fontId="3" fillId="0" borderId="61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0" borderId="59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35" xfId="0" applyFill="1" applyBorder="1" applyAlignment="1">
      <alignment horizontal="center" vertical="center"/>
    </xf>
    <xf numFmtId="0" fontId="3" fillId="6" borderId="49" xfId="0" applyFont="1" applyFill="1" applyBorder="1" applyAlignment="1">
      <alignment horizontal="center" wrapText="1"/>
    </xf>
    <xf numFmtId="0" fontId="3" fillId="6" borderId="49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285750</xdr:colOff>
      <xdr:row>6</xdr:row>
      <xdr:rowOff>133351</xdr:rowOff>
    </xdr:to>
    <xdr:pic>
      <xdr:nvPicPr>
        <xdr:cNvPr id="17" name="صورة 1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4070750" y="0"/>
          <a:ext cx="2076450" cy="1266826"/>
        </a:xfrm>
        <a:prstGeom prst="rect">
          <a:avLst/>
        </a:prstGeom>
      </xdr:spPr>
    </xdr:pic>
    <xdr:clientData/>
  </xdr:twoCellAnchor>
  <xdr:twoCellAnchor editAs="oneCell">
    <xdr:from>
      <xdr:col>4</xdr:col>
      <xdr:colOff>438149</xdr:colOff>
      <xdr:row>13</xdr:row>
      <xdr:rowOff>57150</xdr:rowOff>
    </xdr:from>
    <xdr:to>
      <xdr:col>6</xdr:col>
      <xdr:colOff>581025</xdr:colOff>
      <xdr:row>14</xdr:row>
      <xdr:rowOff>180975</xdr:rowOff>
    </xdr:to>
    <xdr:pic>
      <xdr:nvPicPr>
        <xdr:cNvPr id="6" name="صورة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29003450" y="2457450"/>
          <a:ext cx="1514476" cy="314325"/>
        </a:xfrm>
        <a:prstGeom prst="rect">
          <a:avLst/>
        </a:prstGeom>
      </xdr:spPr>
    </xdr:pic>
    <xdr:clientData/>
  </xdr:twoCellAnchor>
  <xdr:twoCellAnchor>
    <xdr:from>
      <xdr:col>4</xdr:col>
      <xdr:colOff>285750</xdr:colOff>
      <xdr:row>18</xdr:row>
      <xdr:rowOff>0</xdr:rowOff>
    </xdr:from>
    <xdr:to>
      <xdr:col>6</xdr:col>
      <xdr:colOff>589598</xdr:colOff>
      <xdr:row>18</xdr:row>
      <xdr:rowOff>0</xdr:rowOff>
    </xdr:to>
    <xdr:sp macro="" textlink="">
      <xdr:nvSpPr>
        <xdr:cNvPr id="8" name="Line 345"/>
        <xdr:cNvSpPr>
          <a:spLocks noChangeShapeType="1"/>
        </xdr:cNvSpPr>
      </xdr:nvSpPr>
      <xdr:spPr bwMode="auto">
        <a:xfrm flipH="1">
          <a:off x="11229680677" y="33337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266700</xdr:colOff>
      <xdr:row>21</xdr:row>
      <xdr:rowOff>19050</xdr:rowOff>
    </xdr:from>
    <xdr:to>
      <xdr:col>6</xdr:col>
      <xdr:colOff>570548</xdr:colOff>
      <xdr:row>21</xdr:row>
      <xdr:rowOff>19050</xdr:rowOff>
    </xdr:to>
    <xdr:sp macro="" textlink="">
      <xdr:nvSpPr>
        <xdr:cNvPr id="10" name="Line 345"/>
        <xdr:cNvSpPr>
          <a:spLocks noChangeShapeType="1"/>
        </xdr:cNvSpPr>
      </xdr:nvSpPr>
      <xdr:spPr bwMode="auto">
        <a:xfrm flipH="1">
          <a:off x="11229699727" y="39052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238125</xdr:colOff>
      <xdr:row>25</xdr:row>
      <xdr:rowOff>38100</xdr:rowOff>
    </xdr:from>
    <xdr:to>
      <xdr:col>6</xdr:col>
      <xdr:colOff>228600</xdr:colOff>
      <xdr:row>27</xdr:row>
      <xdr:rowOff>10673</xdr:rowOff>
    </xdr:to>
    <xdr:pic>
      <xdr:nvPicPr>
        <xdr:cNvPr id="7" name="صورة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29193950" y="4610100"/>
          <a:ext cx="1362075" cy="353573"/>
        </a:xfrm>
        <a:prstGeom prst="rect">
          <a:avLst/>
        </a:prstGeom>
      </xdr:spPr>
    </xdr:pic>
    <xdr:clientData/>
  </xdr:twoCellAnchor>
  <xdr:twoCellAnchor>
    <xdr:from>
      <xdr:col>4</xdr:col>
      <xdr:colOff>247650</xdr:colOff>
      <xdr:row>24</xdr:row>
      <xdr:rowOff>9525</xdr:rowOff>
    </xdr:from>
    <xdr:to>
      <xdr:col>6</xdr:col>
      <xdr:colOff>551498</xdr:colOff>
      <xdr:row>24</xdr:row>
      <xdr:rowOff>9525</xdr:rowOff>
    </xdr:to>
    <xdr:sp macro="" textlink="">
      <xdr:nvSpPr>
        <xdr:cNvPr id="11" name="Line 345"/>
        <xdr:cNvSpPr>
          <a:spLocks noChangeShapeType="1"/>
        </xdr:cNvSpPr>
      </xdr:nvSpPr>
      <xdr:spPr bwMode="auto">
        <a:xfrm flipH="1">
          <a:off x="11229718777" y="44386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428624</xdr:colOff>
      <xdr:row>43</xdr:row>
      <xdr:rowOff>123825</xdr:rowOff>
    </xdr:from>
    <xdr:to>
      <xdr:col>6</xdr:col>
      <xdr:colOff>352424</xdr:colOff>
      <xdr:row>45</xdr:row>
      <xdr:rowOff>38100</xdr:rowOff>
    </xdr:to>
    <xdr:grpSp>
      <xdr:nvGrpSpPr>
        <xdr:cNvPr id="12" name="Group 349"/>
        <xdr:cNvGrpSpPr>
          <a:grpSpLocks/>
        </xdr:cNvGrpSpPr>
      </xdr:nvGrpSpPr>
      <xdr:grpSpPr bwMode="auto">
        <a:xfrm>
          <a:off x="11229070126" y="8239125"/>
          <a:ext cx="1295400" cy="295275"/>
          <a:chOff x="-95" y="-19107119"/>
          <a:chExt cx="19950" cy="14924"/>
        </a:xfrm>
      </xdr:grpSpPr>
      <xdr:sp macro="" textlink="">
        <xdr:nvSpPr>
          <xdr:cNvPr id="13" name="Line 337"/>
          <xdr:cNvSpPr>
            <a:spLocks noChangeShapeType="1"/>
          </xdr:cNvSpPr>
        </xdr:nvSpPr>
        <xdr:spPr bwMode="auto">
          <a:xfrm flipH="1">
            <a:off x="-95" y="-19092195"/>
            <a:ext cx="1995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339"/>
          <xdr:cNvSpPr>
            <a:spLocks noChangeShapeType="1"/>
          </xdr:cNvSpPr>
        </xdr:nvSpPr>
        <xdr:spPr bwMode="auto">
          <a:xfrm flipH="1">
            <a:off x="1985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341"/>
          <xdr:cNvSpPr>
            <a:spLocks noChangeShapeType="1"/>
          </xdr:cNvSpPr>
        </xdr:nvSpPr>
        <xdr:spPr bwMode="auto">
          <a:xfrm>
            <a:off x="-9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438150</xdr:colOff>
      <xdr:row>46</xdr:row>
      <xdr:rowOff>142875</xdr:rowOff>
    </xdr:from>
    <xdr:to>
      <xdr:col>6</xdr:col>
      <xdr:colOff>333375</xdr:colOff>
      <xdr:row>48</xdr:row>
      <xdr:rowOff>57150</xdr:rowOff>
    </xdr:to>
    <xdr:grpSp>
      <xdr:nvGrpSpPr>
        <xdr:cNvPr id="16" name="Group 349"/>
        <xdr:cNvGrpSpPr>
          <a:grpSpLocks/>
        </xdr:cNvGrpSpPr>
      </xdr:nvGrpSpPr>
      <xdr:grpSpPr bwMode="auto">
        <a:xfrm>
          <a:off x="11229089175" y="8829675"/>
          <a:ext cx="1266825" cy="295275"/>
          <a:chOff x="-95" y="-19107119"/>
          <a:chExt cx="19950" cy="14924"/>
        </a:xfrm>
      </xdr:grpSpPr>
      <xdr:sp macro="" textlink="">
        <xdr:nvSpPr>
          <xdr:cNvPr id="18" name="Line 337"/>
          <xdr:cNvSpPr>
            <a:spLocks noChangeShapeType="1"/>
          </xdr:cNvSpPr>
        </xdr:nvSpPr>
        <xdr:spPr bwMode="auto">
          <a:xfrm flipH="1">
            <a:off x="-95" y="-19092195"/>
            <a:ext cx="1995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339"/>
          <xdr:cNvSpPr>
            <a:spLocks noChangeShapeType="1"/>
          </xdr:cNvSpPr>
        </xdr:nvSpPr>
        <xdr:spPr bwMode="auto">
          <a:xfrm flipH="1">
            <a:off x="1985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341"/>
          <xdr:cNvSpPr>
            <a:spLocks noChangeShapeType="1"/>
          </xdr:cNvSpPr>
        </xdr:nvSpPr>
        <xdr:spPr bwMode="auto">
          <a:xfrm>
            <a:off x="-9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247650</xdr:colOff>
      <xdr:row>30</xdr:row>
      <xdr:rowOff>0</xdr:rowOff>
    </xdr:from>
    <xdr:to>
      <xdr:col>6</xdr:col>
      <xdr:colOff>551498</xdr:colOff>
      <xdr:row>30</xdr:row>
      <xdr:rowOff>0</xdr:rowOff>
    </xdr:to>
    <xdr:sp macro="" textlink="">
      <xdr:nvSpPr>
        <xdr:cNvPr id="21" name="Line 345"/>
        <xdr:cNvSpPr>
          <a:spLocks noChangeShapeType="1"/>
        </xdr:cNvSpPr>
      </xdr:nvSpPr>
      <xdr:spPr bwMode="auto">
        <a:xfrm flipH="1">
          <a:off x="11228871052" y="54768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238125</xdr:colOff>
      <xdr:row>32</xdr:row>
      <xdr:rowOff>171450</xdr:rowOff>
    </xdr:from>
    <xdr:to>
      <xdr:col>6</xdr:col>
      <xdr:colOff>541973</xdr:colOff>
      <xdr:row>32</xdr:row>
      <xdr:rowOff>171450</xdr:rowOff>
    </xdr:to>
    <xdr:sp macro="" textlink="">
      <xdr:nvSpPr>
        <xdr:cNvPr id="23" name="Line 345"/>
        <xdr:cNvSpPr>
          <a:spLocks noChangeShapeType="1"/>
        </xdr:cNvSpPr>
      </xdr:nvSpPr>
      <xdr:spPr bwMode="auto">
        <a:xfrm flipH="1">
          <a:off x="11228880577" y="60102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238125</xdr:colOff>
      <xdr:row>36</xdr:row>
      <xdr:rowOff>0</xdr:rowOff>
    </xdr:from>
    <xdr:to>
      <xdr:col>6</xdr:col>
      <xdr:colOff>541973</xdr:colOff>
      <xdr:row>36</xdr:row>
      <xdr:rowOff>0</xdr:rowOff>
    </xdr:to>
    <xdr:sp macro="" textlink="">
      <xdr:nvSpPr>
        <xdr:cNvPr id="25" name="Line 345"/>
        <xdr:cNvSpPr>
          <a:spLocks noChangeShapeType="1"/>
        </xdr:cNvSpPr>
      </xdr:nvSpPr>
      <xdr:spPr bwMode="auto">
        <a:xfrm flipH="1">
          <a:off x="11228880577" y="65627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200025</xdr:colOff>
      <xdr:row>38</xdr:row>
      <xdr:rowOff>161925</xdr:rowOff>
    </xdr:from>
    <xdr:to>
      <xdr:col>6</xdr:col>
      <xdr:colOff>503873</xdr:colOff>
      <xdr:row>38</xdr:row>
      <xdr:rowOff>161925</xdr:rowOff>
    </xdr:to>
    <xdr:sp macro="" textlink="">
      <xdr:nvSpPr>
        <xdr:cNvPr id="27" name="Line 345"/>
        <xdr:cNvSpPr>
          <a:spLocks noChangeShapeType="1"/>
        </xdr:cNvSpPr>
      </xdr:nvSpPr>
      <xdr:spPr bwMode="auto">
        <a:xfrm flipH="1">
          <a:off x="11228918677" y="708660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171450</xdr:colOff>
      <xdr:row>41</xdr:row>
      <xdr:rowOff>171450</xdr:rowOff>
    </xdr:from>
    <xdr:to>
      <xdr:col>6</xdr:col>
      <xdr:colOff>475298</xdr:colOff>
      <xdr:row>41</xdr:row>
      <xdr:rowOff>171450</xdr:rowOff>
    </xdr:to>
    <xdr:sp macro="" textlink="">
      <xdr:nvSpPr>
        <xdr:cNvPr id="29" name="Line 345"/>
        <xdr:cNvSpPr>
          <a:spLocks noChangeShapeType="1"/>
        </xdr:cNvSpPr>
      </xdr:nvSpPr>
      <xdr:spPr bwMode="auto">
        <a:xfrm flipH="1">
          <a:off x="11228947252" y="78962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19050</xdr:colOff>
      <xdr:row>7</xdr:row>
      <xdr:rowOff>1</xdr:rowOff>
    </xdr:to>
    <xdr:pic>
      <xdr:nvPicPr>
        <xdr:cNvPr id="2" name="صورة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4070750" y="0"/>
          <a:ext cx="2076450" cy="1266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19050</xdr:colOff>
      <xdr:row>6</xdr:row>
      <xdr:rowOff>38101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4070750" y="0"/>
          <a:ext cx="2076450" cy="1266826"/>
        </a:xfrm>
        <a:prstGeom prst="rect">
          <a:avLst/>
        </a:prstGeom>
      </xdr:spPr>
    </xdr:pic>
    <xdr:clientData/>
  </xdr:twoCellAnchor>
  <xdr:twoCellAnchor editAs="oneCell">
    <xdr:from>
      <xdr:col>4</xdr:col>
      <xdr:colOff>438149</xdr:colOff>
      <xdr:row>13</xdr:row>
      <xdr:rowOff>57150</xdr:rowOff>
    </xdr:from>
    <xdr:to>
      <xdr:col>6</xdr:col>
      <xdr:colOff>581025</xdr:colOff>
      <xdr:row>14</xdr:row>
      <xdr:rowOff>180975</xdr:rowOff>
    </xdr:to>
    <xdr:pic>
      <xdr:nvPicPr>
        <xdr:cNvPr id="13" name="صورة 1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29003450" y="2457450"/>
          <a:ext cx="1514476" cy="314325"/>
        </a:xfrm>
        <a:prstGeom prst="rect">
          <a:avLst/>
        </a:prstGeom>
      </xdr:spPr>
    </xdr:pic>
    <xdr:clientData/>
  </xdr:twoCellAnchor>
  <xdr:twoCellAnchor>
    <xdr:from>
      <xdr:col>4</xdr:col>
      <xdr:colOff>285750</xdr:colOff>
      <xdr:row>18</xdr:row>
      <xdr:rowOff>0</xdr:rowOff>
    </xdr:from>
    <xdr:to>
      <xdr:col>6</xdr:col>
      <xdr:colOff>589598</xdr:colOff>
      <xdr:row>18</xdr:row>
      <xdr:rowOff>0</xdr:rowOff>
    </xdr:to>
    <xdr:sp macro="" textlink="">
      <xdr:nvSpPr>
        <xdr:cNvPr id="14" name="Line 345"/>
        <xdr:cNvSpPr>
          <a:spLocks noChangeShapeType="1"/>
        </xdr:cNvSpPr>
      </xdr:nvSpPr>
      <xdr:spPr bwMode="auto">
        <a:xfrm flipH="1">
          <a:off x="11228994877" y="33337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266700</xdr:colOff>
      <xdr:row>21</xdr:row>
      <xdr:rowOff>19050</xdr:rowOff>
    </xdr:from>
    <xdr:to>
      <xdr:col>6</xdr:col>
      <xdr:colOff>570548</xdr:colOff>
      <xdr:row>21</xdr:row>
      <xdr:rowOff>19050</xdr:rowOff>
    </xdr:to>
    <xdr:sp macro="" textlink="">
      <xdr:nvSpPr>
        <xdr:cNvPr id="15" name="Line 345"/>
        <xdr:cNvSpPr>
          <a:spLocks noChangeShapeType="1"/>
        </xdr:cNvSpPr>
      </xdr:nvSpPr>
      <xdr:spPr bwMode="auto">
        <a:xfrm flipH="1">
          <a:off x="11229013927" y="39052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133350</xdr:colOff>
      <xdr:row>25</xdr:row>
      <xdr:rowOff>57150</xdr:rowOff>
    </xdr:from>
    <xdr:to>
      <xdr:col>6</xdr:col>
      <xdr:colOff>123825</xdr:colOff>
      <xdr:row>27</xdr:row>
      <xdr:rowOff>29723</xdr:rowOff>
    </xdr:to>
    <xdr:pic>
      <xdr:nvPicPr>
        <xdr:cNvPr id="16" name="صورة 1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29289200" y="4857750"/>
          <a:ext cx="1362075" cy="353573"/>
        </a:xfrm>
        <a:prstGeom prst="rect">
          <a:avLst/>
        </a:prstGeom>
      </xdr:spPr>
    </xdr:pic>
    <xdr:clientData/>
  </xdr:twoCellAnchor>
  <xdr:twoCellAnchor>
    <xdr:from>
      <xdr:col>4</xdr:col>
      <xdr:colOff>247650</xdr:colOff>
      <xdr:row>24</xdr:row>
      <xdr:rowOff>9525</xdr:rowOff>
    </xdr:from>
    <xdr:to>
      <xdr:col>6</xdr:col>
      <xdr:colOff>551498</xdr:colOff>
      <xdr:row>24</xdr:row>
      <xdr:rowOff>9525</xdr:rowOff>
    </xdr:to>
    <xdr:sp macro="" textlink="">
      <xdr:nvSpPr>
        <xdr:cNvPr id="17" name="Line 345"/>
        <xdr:cNvSpPr>
          <a:spLocks noChangeShapeType="1"/>
        </xdr:cNvSpPr>
      </xdr:nvSpPr>
      <xdr:spPr bwMode="auto">
        <a:xfrm flipH="1">
          <a:off x="11229032977" y="44386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314325</xdr:colOff>
      <xdr:row>46</xdr:row>
      <xdr:rowOff>76200</xdr:rowOff>
    </xdr:from>
    <xdr:to>
      <xdr:col>6</xdr:col>
      <xdr:colOff>304800</xdr:colOff>
      <xdr:row>47</xdr:row>
      <xdr:rowOff>180975</xdr:rowOff>
    </xdr:to>
    <xdr:grpSp>
      <xdr:nvGrpSpPr>
        <xdr:cNvPr id="18" name="Group 349"/>
        <xdr:cNvGrpSpPr>
          <a:grpSpLocks/>
        </xdr:cNvGrpSpPr>
      </xdr:nvGrpSpPr>
      <xdr:grpSpPr bwMode="auto">
        <a:xfrm>
          <a:off x="11229108225" y="8877300"/>
          <a:ext cx="1362075" cy="295275"/>
          <a:chOff x="-95" y="-19107119"/>
          <a:chExt cx="19950" cy="14924"/>
        </a:xfrm>
      </xdr:grpSpPr>
      <xdr:sp macro="" textlink="">
        <xdr:nvSpPr>
          <xdr:cNvPr id="19" name="Line 337"/>
          <xdr:cNvSpPr>
            <a:spLocks noChangeShapeType="1"/>
          </xdr:cNvSpPr>
        </xdr:nvSpPr>
        <xdr:spPr bwMode="auto">
          <a:xfrm flipH="1">
            <a:off x="-95" y="-19092195"/>
            <a:ext cx="1995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339"/>
          <xdr:cNvSpPr>
            <a:spLocks noChangeShapeType="1"/>
          </xdr:cNvSpPr>
        </xdr:nvSpPr>
        <xdr:spPr bwMode="auto">
          <a:xfrm flipH="1">
            <a:off x="1985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341"/>
          <xdr:cNvSpPr>
            <a:spLocks noChangeShapeType="1"/>
          </xdr:cNvSpPr>
        </xdr:nvSpPr>
        <xdr:spPr bwMode="auto">
          <a:xfrm>
            <a:off x="-9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180975</xdr:colOff>
      <xdr:row>29</xdr:row>
      <xdr:rowOff>180975</xdr:rowOff>
    </xdr:from>
    <xdr:to>
      <xdr:col>6</xdr:col>
      <xdr:colOff>484823</xdr:colOff>
      <xdr:row>29</xdr:row>
      <xdr:rowOff>180975</xdr:rowOff>
    </xdr:to>
    <xdr:sp macro="" textlink="">
      <xdr:nvSpPr>
        <xdr:cNvPr id="25" name="Line 345"/>
        <xdr:cNvSpPr>
          <a:spLocks noChangeShapeType="1"/>
        </xdr:cNvSpPr>
      </xdr:nvSpPr>
      <xdr:spPr bwMode="auto">
        <a:xfrm flipH="1">
          <a:off x="11228928202" y="57626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33</xdr:row>
      <xdr:rowOff>0</xdr:rowOff>
    </xdr:from>
    <xdr:to>
      <xdr:col>6</xdr:col>
      <xdr:colOff>456248</xdr:colOff>
      <xdr:row>33</xdr:row>
      <xdr:rowOff>0</xdr:rowOff>
    </xdr:to>
    <xdr:sp macro="" textlink="">
      <xdr:nvSpPr>
        <xdr:cNvPr id="26" name="Line 345"/>
        <xdr:cNvSpPr>
          <a:spLocks noChangeShapeType="1"/>
        </xdr:cNvSpPr>
      </xdr:nvSpPr>
      <xdr:spPr bwMode="auto">
        <a:xfrm flipH="1">
          <a:off x="11228956777" y="63436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44</xdr:row>
      <xdr:rowOff>171450</xdr:rowOff>
    </xdr:from>
    <xdr:to>
      <xdr:col>6</xdr:col>
      <xdr:colOff>456248</xdr:colOff>
      <xdr:row>44</xdr:row>
      <xdr:rowOff>171450</xdr:rowOff>
    </xdr:to>
    <xdr:sp macro="" textlink="">
      <xdr:nvSpPr>
        <xdr:cNvPr id="28" name="Line 345"/>
        <xdr:cNvSpPr>
          <a:spLocks noChangeShapeType="1"/>
        </xdr:cNvSpPr>
      </xdr:nvSpPr>
      <xdr:spPr bwMode="auto">
        <a:xfrm flipH="1">
          <a:off x="11228956777" y="85915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133350</xdr:colOff>
      <xdr:row>38</xdr:row>
      <xdr:rowOff>180975</xdr:rowOff>
    </xdr:from>
    <xdr:to>
      <xdr:col>6</xdr:col>
      <xdr:colOff>437198</xdr:colOff>
      <xdr:row>38</xdr:row>
      <xdr:rowOff>180975</xdr:rowOff>
    </xdr:to>
    <xdr:sp macro="" textlink="">
      <xdr:nvSpPr>
        <xdr:cNvPr id="29" name="Line 345"/>
        <xdr:cNvSpPr>
          <a:spLocks noChangeShapeType="1"/>
        </xdr:cNvSpPr>
      </xdr:nvSpPr>
      <xdr:spPr bwMode="auto">
        <a:xfrm flipH="1">
          <a:off x="11228975827" y="74771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123825</xdr:colOff>
      <xdr:row>34</xdr:row>
      <xdr:rowOff>57150</xdr:rowOff>
    </xdr:from>
    <xdr:to>
      <xdr:col>6</xdr:col>
      <xdr:colOff>114300</xdr:colOff>
      <xdr:row>36</xdr:row>
      <xdr:rowOff>29723</xdr:rowOff>
    </xdr:to>
    <xdr:pic>
      <xdr:nvPicPr>
        <xdr:cNvPr id="31" name="صورة 3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29298725" y="6572250"/>
          <a:ext cx="1362075" cy="353573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152400</xdr:colOff>
      <xdr:row>40</xdr:row>
      <xdr:rowOff>38100</xdr:rowOff>
    </xdr:from>
    <xdr:to>
      <xdr:col>6</xdr:col>
      <xdr:colOff>142875</xdr:colOff>
      <xdr:row>42</xdr:row>
      <xdr:rowOff>10673</xdr:rowOff>
    </xdr:to>
    <xdr:pic>
      <xdr:nvPicPr>
        <xdr:cNvPr id="32" name="صورة 3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29270150" y="7696200"/>
          <a:ext cx="1362075" cy="3535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19050</xdr:colOff>
      <xdr:row>5</xdr:row>
      <xdr:rowOff>114301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4070750" y="0"/>
          <a:ext cx="2076450" cy="1266826"/>
        </a:xfrm>
        <a:prstGeom prst="rect">
          <a:avLst/>
        </a:prstGeom>
      </xdr:spPr>
    </xdr:pic>
    <xdr:clientData/>
  </xdr:twoCellAnchor>
  <xdr:twoCellAnchor editAs="oneCell">
    <xdr:from>
      <xdr:col>4</xdr:col>
      <xdr:colOff>438149</xdr:colOff>
      <xdr:row>13</xdr:row>
      <xdr:rowOff>57150</xdr:rowOff>
    </xdr:from>
    <xdr:to>
      <xdr:col>6</xdr:col>
      <xdr:colOff>581025</xdr:colOff>
      <xdr:row>14</xdr:row>
      <xdr:rowOff>180975</xdr:rowOff>
    </xdr:to>
    <xdr:pic>
      <xdr:nvPicPr>
        <xdr:cNvPr id="13" name="صورة 1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29003450" y="2457450"/>
          <a:ext cx="1514476" cy="314325"/>
        </a:xfrm>
        <a:prstGeom prst="rect">
          <a:avLst/>
        </a:prstGeom>
      </xdr:spPr>
    </xdr:pic>
    <xdr:clientData/>
  </xdr:twoCellAnchor>
  <xdr:twoCellAnchor>
    <xdr:from>
      <xdr:col>4</xdr:col>
      <xdr:colOff>285750</xdr:colOff>
      <xdr:row>18</xdr:row>
      <xdr:rowOff>0</xdr:rowOff>
    </xdr:from>
    <xdr:to>
      <xdr:col>6</xdr:col>
      <xdr:colOff>589598</xdr:colOff>
      <xdr:row>18</xdr:row>
      <xdr:rowOff>0</xdr:rowOff>
    </xdr:to>
    <xdr:sp macro="" textlink="">
      <xdr:nvSpPr>
        <xdr:cNvPr id="14" name="Line 345"/>
        <xdr:cNvSpPr>
          <a:spLocks noChangeShapeType="1"/>
        </xdr:cNvSpPr>
      </xdr:nvSpPr>
      <xdr:spPr bwMode="auto">
        <a:xfrm flipH="1">
          <a:off x="11228994877" y="33337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266700</xdr:colOff>
      <xdr:row>21</xdr:row>
      <xdr:rowOff>19050</xdr:rowOff>
    </xdr:from>
    <xdr:to>
      <xdr:col>6</xdr:col>
      <xdr:colOff>570548</xdr:colOff>
      <xdr:row>21</xdr:row>
      <xdr:rowOff>19050</xdr:rowOff>
    </xdr:to>
    <xdr:sp macro="" textlink="">
      <xdr:nvSpPr>
        <xdr:cNvPr id="15" name="Line 345"/>
        <xdr:cNvSpPr>
          <a:spLocks noChangeShapeType="1"/>
        </xdr:cNvSpPr>
      </xdr:nvSpPr>
      <xdr:spPr bwMode="auto">
        <a:xfrm flipH="1">
          <a:off x="11229013927" y="39052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190500</xdr:colOff>
      <xdr:row>25</xdr:row>
      <xdr:rowOff>38100</xdr:rowOff>
    </xdr:from>
    <xdr:to>
      <xdr:col>6</xdr:col>
      <xdr:colOff>180975</xdr:colOff>
      <xdr:row>27</xdr:row>
      <xdr:rowOff>10673</xdr:rowOff>
    </xdr:to>
    <xdr:pic>
      <xdr:nvPicPr>
        <xdr:cNvPr id="16" name="صورة 1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29213000" y="4943475"/>
          <a:ext cx="1362075" cy="353573"/>
        </a:xfrm>
        <a:prstGeom prst="rect">
          <a:avLst/>
        </a:prstGeom>
      </xdr:spPr>
    </xdr:pic>
    <xdr:clientData/>
  </xdr:twoCellAnchor>
  <xdr:twoCellAnchor>
    <xdr:from>
      <xdr:col>4</xdr:col>
      <xdr:colOff>247650</xdr:colOff>
      <xdr:row>24</xdr:row>
      <xdr:rowOff>9525</xdr:rowOff>
    </xdr:from>
    <xdr:to>
      <xdr:col>6</xdr:col>
      <xdr:colOff>551498</xdr:colOff>
      <xdr:row>24</xdr:row>
      <xdr:rowOff>9525</xdr:rowOff>
    </xdr:to>
    <xdr:sp macro="" textlink="">
      <xdr:nvSpPr>
        <xdr:cNvPr id="17" name="Line 345"/>
        <xdr:cNvSpPr>
          <a:spLocks noChangeShapeType="1"/>
        </xdr:cNvSpPr>
      </xdr:nvSpPr>
      <xdr:spPr bwMode="auto">
        <a:xfrm flipH="1">
          <a:off x="11229032977" y="44386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333375</xdr:colOff>
      <xdr:row>46</xdr:row>
      <xdr:rowOff>66675</xdr:rowOff>
    </xdr:from>
    <xdr:to>
      <xdr:col>6</xdr:col>
      <xdr:colOff>352425</xdr:colOff>
      <xdr:row>47</xdr:row>
      <xdr:rowOff>171450</xdr:rowOff>
    </xdr:to>
    <xdr:grpSp>
      <xdr:nvGrpSpPr>
        <xdr:cNvPr id="18" name="Group 349"/>
        <xdr:cNvGrpSpPr>
          <a:grpSpLocks/>
        </xdr:cNvGrpSpPr>
      </xdr:nvGrpSpPr>
      <xdr:grpSpPr bwMode="auto">
        <a:xfrm>
          <a:off x="11229041550" y="8972550"/>
          <a:ext cx="1390650" cy="295275"/>
          <a:chOff x="-95" y="-19107119"/>
          <a:chExt cx="19950" cy="14924"/>
        </a:xfrm>
      </xdr:grpSpPr>
      <xdr:sp macro="" textlink="">
        <xdr:nvSpPr>
          <xdr:cNvPr id="19" name="Line 337"/>
          <xdr:cNvSpPr>
            <a:spLocks noChangeShapeType="1"/>
          </xdr:cNvSpPr>
        </xdr:nvSpPr>
        <xdr:spPr bwMode="auto">
          <a:xfrm flipH="1">
            <a:off x="-95" y="-19092195"/>
            <a:ext cx="1995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339"/>
          <xdr:cNvSpPr>
            <a:spLocks noChangeShapeType="1"/>
          </xdr:cNvSpPr>
        </xdr:nvSpPr>
        <xdr:spPr bwMode="auto">
          <a:xfrm flipH="1">
            <a:off x="1985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341"/>
          <xdr:cNvSpPr>
            <a:spLocks noChangeShapeType="1"/>
          </xdr:cNvSpPr>
        </xdr:nvSpPr>
        <xdr:spPr bwMode="auto">
          <a:xfrm>
            <a:off x="-9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180975</xdr:colOff>
      <xdr:row>30</xdr:row>
      <xdr:rowOff>0</xdr:rowOff>
    </xdr:from>
    <xdr:to>
      <xdr:col>6</xdr:col>
      <xdr:colOff>484823</xdr:colOff>
      <xdr:row>30</xdr:row>
      <xdr:rowOff>0</xdr:rowOff>
    </xdr:to>
    <xdr:sp macro="" textlink="">
      <xdr:nvSpPr>
        <xdr:cNvPr id="23" name="Line 345"/>
        <xdr:cNvSpPr>
          <a:spLocks noChangeShapeType="1"/>
        </xdr:cNvSpPr>
      </xdr:nvSpPr>
      <xdr:spPr bwMode="auto">
        <a:xfrm flipH="1">
          <a:off x="11228909152" y="58578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171450</xdr:colOff>
      <xdr:row>33</xdr:row>
      <xdr:rowOff>9525</xdr:rowOff>
    </xdr:from>
    <xdr:to>
      <xdr:col>6</xdr:col>
      <xdr:colOff>475298</xdr:colOff>
      <xdr:row>33</xdr:row>
      <xdr:rowOff>9525</xdr:rowOff>
    </xdr:to>
    <xdr:sp macro="" textlink="">
      <xdr:nvSpPr>
        <xdr:cNvPr id="24" name="Line 345"/>
        <xdr:cNvSpPr>
          <a:spLocks noChangeShapeType="1"/>
        </xdr:cNvSpPr>
      </xdr:nvSpPr>
      <xdr:spPr bwMode="auto">
        <a:xfrm flipH="1">
          <a:off x="11228918677" y="643890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180975</xdr:colOff>
      <xdr:row>39</xdr:row>
      <xdr:rowOff>0</xdr:rowOff>
    </xdr:from>
    <xdr:to>
      <xdr:col>6</xdr:col>
      <xdr:colOff>484823</xdr:colOff>
      <xdr:row>39</xdr:row>
      <xdr:rowOff>0</xdr:rowOff>
    </xdr:to>
    <xdr:sp macro="" textlink="">
      <xdr:nvSpPr>
        <xdr:cNvPr id="26" name="Line 345"/>
        <xdr:cNvSpPr>
          <a:spLocks noChangeShapeType="1"/>
        </xdr:cNvSpPr>
      </xdr:nvSpPr>
      <xdr:spPr bwMode="auto">
        <a:xfrm flipH="1">
          <a:off x="11228909152" y="75723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171450</xdr:colOff>
      <xdr:row>45</xdr:row>
      <xdr:rowOff>0</xdr:rowOff>
    </xdr:from>
    <xdr:to>
      <xdr:col>6</xdr:col>
      <xdr:colOff>475298</xdr:colOff>
      <xdr:row>45</xdr:row>
      <xdr:rowOff>0</xdr:rowOff>
    </xdr:to>
    <xdr:sp macro="" textlink="">
      <xdr:nvSpPr>
        <xdr:cNvPr id="28" name="Line 345"/>
        <xdr:cNvSpPr>
          <a:spLocks noChangeShapeType="1"/>
        </xdr:cNvSpPr>
      </xdr:nvSpPr>
      <xdr:spPr bwMode="auto">
        <a:xfrm flipH="1">
          <a:off x="11228918677" y="87153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133350</xdr:colOff>
      <xdr:row>34</xdr:row>
      <xdr:rowOff>28575</xdr:rowOff>
    </xdr:from>
    <xdr:to>
      <xdr:col>6</xdr:col>
      <xdr:colOff>123825</xdr:colOff>
      <xdr:row>36</xdr:row>
      <xdr:rowOff>1148</xdr:rowOff>
    </xdr:to>
    <xdr:pic>
      <xdr:nvPicPr>
        <xdr:cNvPr id="29" name="صورة 2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29270150" y="6648450"/>
          <a:ext cx="1362075" cy="353573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40</xdr:row>
      <xdr:rowOff>57150</xdr:rowOff>
    </xdr:from>
    <xdr:to>
      <xdr:col>6</xdr:col>
      <xdr:colOff>133350</xdr:colOff>
      <xdr:row>42</xdr:row>
      <xdr:rowOff>29723</xdr:rowOff>
    </xdr:to>
    <xdr:pic>
      <xdr:nvPicPr>
        <xdr:cNvPr id="30" name="صورة 2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29260625" y="7820025"/>
          <a:ext cx="1362075" cy="35357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19050</xdr:colOff>
      <xdr:row>5</xdr:row>
      <xdr:rowOff>152401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4070750" y="0"/>
          <a:ext cx="2076450" cy="1266826"/>
        </a:xfrm>
        <a:prstGeom prst="rect">
          <a:avLst/>
        </a:prstGeom>
      </xdr:spPr>
    </xdr:pic>
    <xdr:clientData/>
  </xdr:twoCellAnchor>
  <xdr:twoCellAnchor editAs="oneCell">
    <xdr:from>
      <xdr:col>4</xdr:col>
      <xdr:colOff>438149</xdr:colOff>
      <xdr:row>13</xdr:row>
      <xdr:rowOff>57150</xdr:rowOff>
    </xdr:from>
    <xdr:to>
      <xdr:col>6</xdr:col>
      <xdr:colOff>581025</xdr:colOff>
      <xdr:row>14</xdr:row>
      <xdr:rowOff>180975</xdr:rowOff>
    </xdr:to>
    <xdr:pic>
      <xdr:nvPicPr>
        <xdr:cNvPr id="13" name="صورة 1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28898675" y="2676525"/>
          <a:ext cx="1514476" cy="314325"/>
        </a:xfrm>
        <a:prstGeom prst="rect">
          <a:avLst/>
        </a:prstGeom>
      </xdr:spPr>
    </xdr:pic>
    <xdr:clientData/>
  </xdr:twoCellAnchor>
  <xdr:twoCellAnchor>
    <xdr:from>
      <xdr:col>4</xdr:col>
      <xdr:colOff>285750</xdr:colOff>
      <xdr:row>18</xdr:row>
      <xdr:rowOff>0</xdr:rowOff>
    </xdr:from>
    <xdr:to>
      <xdr:col>6</xdr:col>
      <xdr:colOff>589598</xdr:colOff>
      <xdr:row>18</xdr:row>
      <xdr:rowOff>0</xdr:rowOff>
    </xdr:to>
    <xdr:sp macro="" textlink="">
      <xdr:nvSpPr>
        <xdr:cNvPr id="14" name="Line 345"/>
        <xdr:cNvSpPr>
          <a:spLocks noChangeShapeType="1"/>
        </xdr:cNvSpPr>
      </xdr:nvSpPr>
      <xdr:spPr bwMode="auto">
        <a:xfrm flipH="1">
          <a:off x="11228890102" y="35528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266700</xdr:colOff>
      <xdr:row>21</xdr:row>
      <xdr:rowOff>19050</xdr:rowOff>
    </xdr:from>
    <xdr:to>
      <xdr:col>6</xdr:col>
      <xdr:colOff>570548</xdr:colOff>
      <xdr:row>21</xdr:row>
      <xdr:rowOff>19050</xdr:rowOff>
    </xdr:to>
    <xdr:sp macro="" textlink="">
      <xdr:nvSpPr>
        <xdr:cNvPr id="15" name="Line 345"/>
        <xdr:cNvSpPr>
          <a:spLocks noChangeShapeType="1"/>
        </xdr:cNvSpPr>
      </xdr:nvSpPr>
      <xdr:spPr bwMode="auto">
        <a:xfrm flipH="1">
          <a:off x="11228909152" y="41243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219075</xdr:colOff>
      <xdr:row>25</xdr:row>
      <xdr:rowOff>38100</xdr:rowOff>
    </xdr:from>
    <xdr:to>
      <xdr:col>6</xdr:col>
      <xdr:colOff>209550</xdr:colOff>
      <xdr:row>27</xdr:row>
      <xdr:rowOff>10673</xdr:rowOff>
    </xdr:to>
    <xdr:pic>
      <xdr:nvPicPr>
        <xdr:cNvPr id="16" name="صورة 1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29298725" y="4905375"/>
          <a:ext cx="1362075" cy="353573"/>
        </a:xfrm>
        <a:prstGeom prst="rect">
          <a:avLst/>
        </a:prstGeom>
      </xdr:spPr>
    </xdr:pic>
    <xdr:clientData/>
  </xdr:twoCellAnchor>
  <xdr:twoCellAnchor>
    <xdr:from>
      <xdr:col>4</xdr:col>
      <xdr:colOff>247650</xdr:colOff>
      <xdr:row>24</xdr:row>
      <xdr:rowOff>9525</xdr:rowOff>
    </xdr:from>
    <xdr:to>
      <xdr:col>6</xdr:col>
      <xdr:colOff>551498</xdr:colOff>
      <xdr:row>24</xdr:row>
      <xdr:rowOff>9525</xdr:rowOff>
    </xdr:to>
    <xdr:sp macro="" textlink="">
      <xdr:nvSpPr>
        <xdr:cNvPr id="17" name="Line 345"/>
        <xdr:cNvSpPr>
          <a:spLocks noChangeShapeType="1"/>
        </xdr:cNvSpPr>
      </xdr:nvSpPr>
      <xdr:spPr bwMode="auto">
        <a:xfrm flipH="1">
          <a:off x="11228928202" y="46577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219076</xdr:colOff>
      <xdr:row>46</xdr:row>
      <xdr:rowOff>123825</xdr:rowOff>
    </xdr:from>
    <xdr:to>
      <xdr:col>6</xdr:col>
      <xdr:colOff>476251</xdr:colOff>
      <xdr:row>48</xdr:row>
      <xdr:rowOff>38100</xdr:rowOff>
    </xdr:to>
    <xdr:grpSp>
      <xdr:nvGrpSpPr>
        <xdr:cNvPr id="18" name="Group 349"/>
        <xdr:cNvGrpSpPr>
          <a:grpSpLocks/>
        </xdr:cNvGrpSpPr>
      </xdr:nvGrpSpPr>
      <xdr:grpSpPr bwMode="auto">
        <a:xfrm>
          <a:off x="11229032024" y="8991600"/>
          <a:ext cx="1628775" cy="295275"/>
          <a:chOff x="-95" y="-19107119"/>
          <a:chExt cx="19950" cy="14924"/>
        </a:xfrm>
      </xdr:grpSpPr>
      <xdr:sp macro="" textlink="">
        <xdr:nvSpPr>
          <xdr:cNvPr id="19" name="Line 337"/>
          <xdr:cNvSpPr>
            <a:spLocks noChangeShapeType="1"/>
          </xdr:cNvSpPr>
        </xdr:nvSpPr>
        <xdr:spPr bwMode="auto">
          <a:xfrm flipH="1">
            <a:off x="-95" y="-19092195"/>
            <a:ext cx="1995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339"/>
          <xdr:cNvSpPr>
            <a:spLocks noChangeShapeType="1"/>
          </xdr:cNvSpPr>
        </xdr:nvSpPr>
        <xdr:spPr bwMode="auto">
          <a:xfrm flipH="1">
            <a:off x="1985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341"/>
          <xdr:cNvSpPr>
            <a:spLocks noChangeShapeType="1"/>
          </xdr:cNvSpPr>
        </xdr:nvSpPr>
        <xdr:spPr bwMode="auto">
          <a:xfrm>
            <a:off x="-9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209550</xdr:colOff>
      <xdr:row>29</xdr:row>
      <xdr:rowOff>180975</xdr:rowOff>
    </xdr:from>
    <xdr:to>
      <xdr:col>6</xdr:col>
      <xdr:colOff>513398</xdr:colOff>
      <xdr:row>29</xdr:row>
      <xdr:rowOff>180975</xdr:rowOff>
    </xdr:to>
    <xdr:sp macro="" textlink="">
      <xdr:nvSpPr>
        <xdr:cNvPr id="12" name="Line 345"/>
        <xdr:cNvSpPr>
          <a:spLocks noChangeShapeType="1"/>
        </xdr:cNvSpPr>
      </xdr:nvSpPr>
      <xdr:spPr bwMode="auto">
        <a:xfrm flipH="1">
          <a:off x="11228966302" y="58102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180975</xdr:colOff>
      <xdr:row>33</xdr:row>
      <xdr:rowOff>0</xdr:rowOff>
    </xdr:from>
    <xdr:to>
      <xdr:col>6</xdr:col>
      <xdr:colOff>484823</xdr:colOff>
      <xdr:row>33</xdr:row>
      <xdr:rowOff>0</xdr:rowOff>
    </xdr:to>
    <xdr:sp macro="" textlink="">
      <xdr:nvSpPr>
        <xdr:cNvPr id="22" name="Line 345"/>
        <xdr:cNvSpPr>
          <a:spLocks noChangeShapeType="1"/>
        </xdr:cNvSpPr>
      </xdr:nvSpPr>
      <xdr:spPr bwMode="auto">
        <a:xfrm flipH="1">
          <a:off x="11228994877" y="63912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219075</xdr:colOff>
      <xdr:row>39</xdr:row>
      <xdr:rowOff>0</xdr:rowOff>
    </xdr:from>
    <xdr:to>
      <xdr:col>6</xdr:col>
      <xdr:colOff>522923</xdr:colOff>
      <xdr:row>39</xdr:row>
      <xdr:rowOff>0</xdr:rowOff>
    </xdr:to>
    <xdr:sp macro="" textlink="">
      <xdr:nvSpPr>
        <xdr:cNvPr id="25" name="Line 345"/>
        <xdr:cNvSpPr>
          <a:spLocks noChangeShapeType="1"/>
        </xdr:cNvSpPr>
      </xdr:nvSpPr>
      <xdr:spPr bwMode="auto">
        <a:xfrm flipH="1">
          <a:off x="11228956777" y="75342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285750</xdr:colOff>
      <xdr:row>34</xdr:row>
      <xdr:rowOff>47625</xdr:rowOff>
    </xdr:from>
    <xdr:to>
      <xdr:col>6</xdr:col>
      <xdr:colOff>276225</xdr:colOff>
      <xdr:row>36</xdr:row>
      <xdr:rowOff>20198</xdr:rowOff>
    </xdr:to>
    <xdr:pic>
      <xdr:nvPicPr>
        <xdr:cNvPr id="30" name="صورة 2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29232050" y="6629400"/>
          <a:ext cx="1362075" cy="353573"/>
        </a:xfrm>
        <a:prstGeom prst="rect">
          <a:avLst/>
        </a:prstGeom>
      </xdr:spPr>
    </xdr:pic>
    <xdr:clientData/>
  </xdr:twoCellAnchor>
  <xdr:twoCellAnchor editAs="oneCell">
    <xdr:from>
      <xdr:col>4</xdr:col>
      <xdr:colOff>247650</xdr:colOff>
      <xdr:row>40</xdr:row>
      <xdr:rowOff>28575</xdr:rowOff>
    </xdr:from>
    <xdr:to>
      <xdr:col>6</xdr:col>
      <xdr:colOff>238125</xdr:colOff>
      <xdr:row>42</xdr:row>
      <xdr:rowOff>1148</xdr:rowOff>
    </xdr:to>
    <xdr:pic>
      <xdr:nvPicPr>
        <xdr:cNvPr id="31" name="صورة 3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29270150" y="7753350"/>
          <a:ext cx="1362075" cy="353573"/>
        </a:xfrm>
        <a:prstGeom prst="rect">
          <a:avLst/>
        </a:prstGeom>
      </xdr:spPr>
    </xdr:pic>
    <xdr:clientData/>
  </xdr:twoCellAnchor>
  <xdr:twoCellAnchor>
    <xdr:from>
      <xdr:col>4</xdr:col>
      <xdr:colOff>266700</xdr:colOff>
      <xdr:row>43</xdr:row>
      <xdr:rowOff>95250</xdr:rowOff>
    </xdr:from>
    <xdr:to>
      <xdr:col>6</xdr:col>
      <xdr:colOff>523875</xdr:colOff>
      <xdr:row>45</xdr:row>
      <xdr:rowOff>9525</xdr:rowOff>
    </xdr:to>
    <xdr:grpSp>
      <xdr:nvGrpSpPr>
        <xdr:cNvPr id="32" name="Group 349"/>
        <xdr:cNvGrpSpPr>
          <a:grpSpLocks/>
        </xdr:cNvGrpSpPr>
      </xdr:nvGrpSpPr>
      <xdr:grpSpPr bwMode="auto">
        <a:xfrm>
          <a:off x="11228984400" y="8391525"/>
          <a:ext cx="1628775" cy="295275"/>
          <a:chOff x="-95" y="-19107119"/>
          <a:chExt cx="19950" cy="14924"/>
        </a:xfrm>
      </xdr:grpSpPr>
      <xdr:sp macro="" textlink="">
        <xdr:nvSpPr>
          <xdr:cNvPr id="33" name="Line 337"/>
          <xdr:cNvSpPr>
            <a:spLocks noChangeShapeType="1"/>
          </xdr:cNvSpPr>
        </xdr:nvSpPr>
        <xdr:spPr bwMode="auto">
          <a:xfrm flipH="1">
            <a:off x="-95" y="-19092195"/>
            <a:ext cx="1995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Line 339"/>
          <xdr:cNvSpPr>
            <a:spLocks noChangeShapeType="1"/>
          </xdr:cNvSpPr>
        </xdr:nvSpPr>
        <xdr:spPr bwMode="auto">
          <a:xfrm flipH="1">
            <a:off x="1985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" name="Line 341"/>
          <xdr:cNvSpPr>
            <a:spLocks noChangeShapeType="1"/>
          </xdr:cNvSpPr>
        </xdr:nvSpPr>
        <xdr:spPr bwMode="auto">
          <a:xfrm>
            <a:off x="-95" y="-19107119"/>
            <a:ext cx="0" cy="1456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247650</xdr:colOff>
      <xdr:row>6</xdr:row>
      <xdr:rowOff>19051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4070750" y="0"/>
          <a:ext cx="2076450" cy="1266826"/>
        </a:xfrm>
        <a:prstGeom prst="rect">
          <a:avLst/>
        </a:prstGeom>
      </xdr:spPr>
    </xdr:pic>
    <xdr:clientData/>
  </xdr:twoCellAnchor>
  <xdr:twoCellAnchor>
    <xdr:from>
      <xdr:col>4</xdr:col>
      <xdr:colOff>285750</xdr:colOff>
      <xdr:row>18</xdr:row>
      <xdr:rowOff>0</xdr:rowOff>
    </xdr:from>
    <xdr:to>
      <xdr:col>6</xdr:col>
      <xdr:colOff>589598</xdr:colOff>
      <xdr:row>18</xdr:row>
      <xdr:rowOff>0</xdr:rowOff>
    </xdr:to>
    <xdr:sp macro="" textlink="">
      <xdr:nvSpPr>
        <xdr:cNvPr id="14" name="Line 345"/>
        <xdr:cNvSpPr>
          <a:spLocks noChangeShapeType="1"/>
        </xdr:cNvSpPr>
      </xdr:nvSpPr>
      <xdr:spPr bwMode="auto">
        <a:xfrm flipH="1">
          <a:off x="11228890102" y="35147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266700</xdr:colOff>
      <xdr:row>21</xdr:row>
      <xdr:rowOff>19050</xdr:rowOff>
    </xdr:from>
    <xdr:to>
      <xdr:col>6</xdr:col>
      <xdr:colOff>570548</xdr:colOff>
      <xdr:row>21</xdr:row>
      <xdr:rowOff>19050</xdr:rowOff>
    </xdr:to>
    <xdr:sp macro="" textlink="">
      <xdr:nvSpPr>
        <xdr:cNvPr id="15" name="Line 345"/>
        <xdr:cNvSpPr>
          <a:spLocks noChangeShapeType="1"/>
        </xdr:cNvSpPr>
      </xdr:nvSpPr>
      <xdr:spPr bwMode="auto">
        <a:xfrm flipH="1">
          <a:off x="11228909152" y="40862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247650</xdr:colOff>
      <xdr:row>36</xdr:row>
      <xdr:rowOff>9525</xdr:rowOff>
    </xdr:from>
    <xdr:to>
      <xdr:col>6</xdr:col>
      <xdr:colOff>551498</xdr:colOff>
      <xdr:row>36</xdr:row>
      <xdr:rowOff>9525</xdr:rowOff>
    </xdr:to>
    <xdr:sp macro="" textlink="">
      <xdr:nvSpPr>
        <xdr:cNvPr id="17" name="Line 345"/>
        <xdr:cNvSpPr>
          <a:spLocks noChangeShapeType="1"/>
        </xdr:cNvSpPr>
      </xdr:nvSpPr>
      <xdr:spPr bwMode="auto">
        <a:xfrm flipH="1">
          <a:off x="11228928202" y="46196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266700</xdr:colOff>
      <xdr:row>15</xdr:row>
      <xdr:rowOff>19050</xdr:rowOff>
    </xdr:from>
    <xdr:to>
      <xdr:col>6</xdr:col>
      <xdr:colOff>570548</xdr:colOff>
      <xdr:row>15</xdr:row>
      <xdr:rowOff>19050</xdr:rowOff>
    </xdr:to>
    <xdr:sp macro="" textlink="">
      <xdr:nvSpPr>
        <xdr:cNvPr id="23" name="Line 345"/>
        <xdr:cNvSpPr>
          <a:spLocks noChangeShapeType="1"/>
        </xdr:cNvSpPr>
      </xdr:nvSpPr>
      <xdr:spPr bwMode="auto">
        <a:xfrm flipH="1">
          <a:off x="11229299677" y="27527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180975</xdr:colOff>
      <xdr:row>50</xdr:row>
      <xdr:rowOff>180975</xdr:rowOff>
    </xdr:from>
    <xdr:to>
      <xdr:col>6</xdr:col>
      <xdr:colOff>484823</xdr:colOff>
      <xdr:row>50</xdr:row>
      <xdr:rowOff>180975</xdr:rowOff>
    </xdr:to>
    <xdr:sp macro="" textlink="">
      <xdr:nvSpPr>
        <xdr:cNvPr id="25" name="Line 345"/>
        <xdr:cNvSpPr>
          <a:spLocks noChangeShapeType="1"/>
        </xdr:cNvSpPr>
      </xdr:nvSpPr>
      <xdr:spPr bwMode="auto">
        <a:xfrm flipH="1">
          <a:off x="11229899752" y="74771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219075</xdr:colOff>
      <xdr:row>56</xdr:row>
      <xdr:rowOff>171450</xdr:rowOff>
    </xdr:from>
    <xdr:to>
      <xdr:col>6</xdr:col>
      <xdr:colOff>522923</xdr:colOff>
      <xdr:row>56</xdr:row>
      <xdr:rowOff>171450</xdr:rowOff>
    </xdr:to>
    <xdr:sp macro="" textlink="">
      <xdr:nvSpPr>
        <xdr:cNvPr id="26" name="Line 345"/>
        <xdr:cNvSpPr>
          <a:spLocks noChangeShapeType="1"/>
        </xdr:cNvSpPr>
      </xdr:nvSpPr>
      <xdr:spPr bwMode="auto">
        <a:xfrm flipH="1">
          <a:off x="11229347302" y="54768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209550</xdr:colOff>
      <xdr:row>24</xdr:row>
      <xdr:rowOff>9525</xdr:rowOff>
    </xdr:from>
    <xdr:to>
      <xdr:col>6</xdr:col>
      <xdr:colOff>513398</xdr:colOff>
      <xdr:row>24</xdr:row>
      <xdr:rowOff>9525</xdr:rowOff>
    </xdr:to>
    <xdr:sp macro="" textlink="">
      <xdr:nvSpPr>
        <xdr:cNvPr id="9" name="Line 345"/>
        <xdr:cNvSpPr>
          <a:spLocks noChangeShapeType="1"/>
        </xdr:cNvSpPr>
      </xdr:nvSpPr>
      <xdr:spPr bwMode="auto">
        <a:xfrm flipH="1">
          <a:off x="11229871177" y="461010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219075</xdr:colOff>
      <xdr:row>27</xdr:row>
      <xdr:rowOff>0</xdr:rowOff>
    </xdr:from>
    <xdr:to>
      <xdr:col>6</xdr:col>
      <xdr:colOff>522923</xdr:colOff>
      <xdr:row>27</xdr:row>
      <xdr:rowOff>0</xdr:rowOff>
    </xdr:to>
    <xdr:sp macro="" textlink="">
      <xdr:nvSpPr>
        <xdr:cNvPr id="10" name="Line 345"/>
        <xdr:cNvSpPr>
          <a:spLocks noChangeShapeType="1"/>
        </xdr:cNvSpPr>
      </xdr:nvSpPr>
      <xdr:spPr bwMode="auto">
        <a:xfrm flipH="1">
          <a:off x="11229861652" y="51530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200025</xdr:colOff>
      <xdr:row>45</xdr:row>
      <xdr:rowOff>0</xdr:rowOff>
    </xdr:from>
    <xdr:to>
      <xdr:col>6</xdr:col>
      <xdr:colOff>503873</xdr:colOff>
      <xdr:row>45</xdr:row>
      <xdr:rowOff>0</xdr:rowOff>
    </xdr:to>
    <xdr:sp macro="" textlink="">
      <xdr:nvSpPr>
        <xdr:cNvPr id="11" name="Line 345"/>
        <xdr:cNvSpPr>
          <a:spLocks noChangeShapeType="1"/>
        </xdr:cNvSpPr>
      </xdr:nvSpPr>
      <xdr:spPr bwMode="auto">
        <a:xfrm flipH="1">
          <a:off x="11229880702" y="63436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190500</xdr:colOff>
      <xdr:row>48</xdr:row>
      <xdr:rowOff>19050</xdr:rowOff>
    </xdr:from>
    <xdr:to>
      <xdr:col>6</xdr:col>
      <xdr:colOff>494348</xdr:colOff>
      <xdr:row>48</xdr:row>
      <xdr:rowOff>19050</xdr:rowOff>
    </xdr:to>
    <xdr:sp macro="" textlink="">
      <xdr:nvSpPr>
        <xdr:cNvPr id="12" name="Line 345"/>
        <xdr:cNvSpPr>
          <a:spLocks noChangeShapeType="1"/>
        </xdr:cNvSpPr>
      </xdr:nvSpPr>
      <xdr:spPr bwMode="auto">
        <a:xfrm flipH="1">
          <a:off x="11229890227" y="693420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200025</xdr:colOff>
      <xdr:row>30</xdr:row>
      <xdr:rowOff>9525</xdr:rowOff>
    </xdr:from>
    <xdr:to>
      <xdr:col>6</xdr:col>
      <xdr:colOff>503873</xdr:colOff>
      <xdr:row>30</xdr:row>
      <xdr:rowOff>9525</xdr:rowOff>
    </xdr:to>
    <xdr:sp macro="" textlink="">
      <xdr:nvSpPr>
        <xdr:cNvPr id="13" name="Line 345"/>
        <xdr:cNvSpPr>
          <a:spLocks noChangeShapeType="1"/>
        </xdr:cNvSpPr>
      </xdr:nvSpPr>
      <xdr:spPr bwMode="auto">
        <a:xfrm flipH="1">
          <a:off x="11229880702" y="57626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171450</xdr:colOff>
      <xdr:row>33</xdr:row>
      <xdr:rowOff>0</xdr:rowOff>
    </xdr:from>
    <xdr:to>
      <xdr:col>6</xdr:col>
      <xdr:colOff>475298</xdr:colOff>
      <xdr:row>33</xdr:row>
      <xdr:rowOff>0</xdr:rowOff>
    </xdr:to>
    <xdr:sp macro="" textlink="">
      <xdr:nvSpPr>
        <xdr:cNvPr id="16" name="Line 345"/>
        <xdr:cNvSpPr>
          <a:spLocks noChangeShapeType="1"/>
        </xdr:cNvSpPr>
      </xdr:nvSpPr>
      <xdr:spPr bwMode="auto">
        <a:xfrm flipH="1">
          <a:off x="11229909277" y="634365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190500</xdr:colOff>
      <xdr:row>39</xdr:row>
      <xdr:rowOff>9525</xdr:rowOff>
    </xdr:from>
    <xdr:to>
      <xdr:col>6</xdr:col>
      <xdr:colOff>494348</xdr:colOff>
      <xdr:row>39</xdr:row>
      <xdr:rowOff>9525</xdr:rowOff>
    </xdr:to>
    <xdr:sp macro="" textlink="">
      <xdr:nvSpPr>
        <xdr:cNvPr id="19" name="Line 345"/>
        <xdr:cNvSpPr>
          <a:spLocks noChangeShapeType="1"/>
        </xdr:cNvSpPr>
      </xdr:nvSpPr>
      <xdr:spPr bwMode="auto">
        <a:xfrm flipH="1">
          <a:off x="11229890227" y="74771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171450</xdr:rowOff>
    </xdr:from>
    <xdr:to>
      <xdr:col>6</xdr:col>
      <xdr:colOff>437198</xdr:colOff>
      <xdr:row>41</xdr:row>
      <xdr:rowOff>171450</xdr:rowOff>
    </xdr:to>
    <xdr:sp macro="" textlink="">
      <xdr:nvSpPr>
        <xdr:cNvPr id="20" name="Line 345"/>
        <xdr:cNvSpPr>
          <a:spLocks noChangeShapeType="1"/>
        </xdr:cNvSpPr>
      </xdr:nvSpPr>
      <xdr:spPr bwMode="auto">
        <a:xfrm flipH="1">
          <a:off x="11229947377" y="80105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133350</xdr:colOff>
      <xdr:row>53</xdr:row>
      <xdr:rowOff>171450</xdr:rowOff>
    </xdr:from>
    <xdr:to>
      <xdr:col>6</xdr:col>
      <xdr:colOff>437198</xdr:colOff>
      <xdr:row>53</xdr:row>
      <xdr:rowOff>171450</xdr:rowOff>
    </xdr:to>
    <xdr:sp macro="" textlink="">
      <xdr:nvSpPr>
        <xdr:cNvPr id="21" name="Line 345"/>
        <xdr:cNvSpPr>
          <a:spLocks noChangeShapeType="1"/>
        </xdr:cNvSpPr>
      </xdr:nvSpPr>
      <xdr:spPr bwMode="auto">
        <a:xfrm flipH="1">
          <a:off x="11229947377" y="10325100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19050</xdr:colOff>
      <xdr:row>5</xdr:row>
      <xdr:rowOff>161926</xdr:rowOff>
    </xdr:to>
    <xdr:pic>
      <xdr:nvPicPr>
        <xdr:cNvPr id="2" name="صورة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4070750" y="0"/>
          <a:ext cx="2076450" cy="1266826"/>
        </a:xfrm>
        <a:prstGeom prst="rect">
          <a:avLst/>
        </a:prstGeom>
      </xdr:spPr>
    </xdr:pic>
    <xdr:clientData/>
  </xdr:twoCellAnchor>
  <xdr:twoCellAnchor>
    <xdr:from>
      <xdr:col>4</xdr:col>
      <xdr:colOff>285750</xdr:colOff>
      <xdr:row>18</xdr:row>
      <xdr:rowOff>0</xdr:rowOff>
    </xdr:from>
    <xdr:to>
      <xdr:col>6</xdr:col>
      <xdr:colOff>589598</xdr:colOff>
      <xdr:row>18</xdr:row>
      <xdr:rowOff>0</xdr:rowOff>
    </xdr:to>
    <xdr:sp macro="" textlink="">
      <xdr:nvSpPr>
        <xdr:cNvPr id="9" name="Line 345"/>
        <xdr:cNvSpPr>
          <a:spLocks noChangeShapeType="1"/>
        </xdr:cNvSpPr>
      </xdr:nvSpPr>
      <xdr:spPr bwMode="auto">
        <a:xfrm flipH="1">
          <a:off x="11229280627" y="33051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266700</xdr:colOff>
      <xdr:row>21</xdr:row>
      <xdr:rowOff>19050</xdr:rowOff>
    </xdr:from>
    <xdr:to>
      <xdr:col>6</xdr:col>
      <xdr:colOff>570548</xdr:colOff>
      <xdr:row>21</xdr:row>
      <xdr:rowOff>19050</xdr:rowOff>
    </xdr:to>
    <xdr:sp macro="" textlink="">
      <xdr:nvSpPr>
        <xdr:cNvPr id="10" name="Line 345"/>
        <xdr:cNvSpPr>
          <a:spLocks noChangeShapeType="1"/>
        </xdr:cNvSpPr>
      </xdr:nvSpPr>
      <xdr:spPr bwMode="auto">
        <a:xfrm flipH="1">
          <a:off x="11229299677" y="38766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247650</xdr:colOff>
      <xdr:row>24</xdr:row>
      <xdr:rowOff>9525</xdr:rowOff>
    </xdr:from>
    <xdr:to>
      <xdr:col>6</xdr:col>
      <xdr:colOff>551498</xdr:colOff>
      <xdr:row>24</xdr:row>
      <xdr:rowOff>9525</xdr:rowOff>
    </xdr:to>
    <xdr:sp macro="" textlink="">
      <xdr:nvSpPr>
        <xdr:cNvPr id="11" name="Line 345"/>
        <xdr:cNvSpPr>
          <a:spLocks noChangeShapeType="1"/>
        </xdr:cNvSpPr>
      </xdr:nvSpPr>
      <xdr:spPr bwMode="auto">
        <a:xfrm flipH="1">
          <a:off x="11229318727" y="44100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266700</xdr:colOff>
      <xdr:row>15</xdr:row>
      <xdr:rowOff>19050</xdr:rowOff>
    </xdr:from>
    <xdr:to>
      <xdr:col>6</xdr:col>
      <xdr:colOff>570548</xdr:colOff>
      <xdr:row>15</xdr:row>
      <xdr:rowOff>19050</xdr:rowOff>
    </xdr:to>
    <xdr:sp macro="" textlink="">
      <xdr:nvSpPr>
        <xdr:cNvPr id="12" name="Line 345"/>
        <xdr:cNvSpPr>
          <a:spLocks noChangeShapeType="1"/>
        </xdr:cNvSpPr>
      </xdr:nvSpPr>
      <xdr:spPr bwMode="auto">
        <a:xfrm flipH="1">
          <a:off x="11229299677" y="27527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247650</xdr:colOff>
      <xdr:row>26</xdr:row>
      <xdr:rowOff>161925</xdr:rowOff>
    </xdr:from>
    <xdr:to>
      <xdr:col>6</xdr:col>
      <xdr:colOff>551498</xdr:colOff>
      <xdr:row>26</xdr:row>
      <xdr:rowOff>161925</xdr:rowOff>
    </xdr:to>
    <xdr:sp macro="" textlink="">
      <xdr:nvSpPr>
        <xdr:cNvPr id="13" name="Line 345"/>
        <xdr:cNvSpPr>
          <a:spLocks noChangeShapeType="1"/>
        </xdr:cNvSpPr>
      </xdr:nvSpPr>
      <xdr:spPr bwMode="auto">
        <a:xfrm flipH="1">
          <a:off x="11229318727" y="492442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219075</xdr:colOff>
      <xdr:row>29</xdr:row>
      <xdr:rowOff>171450</xdr:rowOff>
    </xdr:from>
    <xdr:to>
      <xdr:col>6</xdr:col>
      <xdr:colOff>522923</xdr:colOff>
      <xdr:row>29</xdr:row>
      <xdr:rowOff>171450</xdr:rowOff>
    </xdr:to>
    <xdr:sp macro="" textlink="">
      <xdr:nvSpPr>
        <xdr:cNvPr id="14" name="Line 345"/>
        <xdr:cNvSpPr>
          <a:spLocks noChangeShapeType="1"/>
        </xdr:cNvSpPr>
      </xdr:nvSpPr>
      <xdr:spPr bwMode="auto">
        <a:xfrm flipH="1">
          <a:off x="11229347302" y="5476875"/>
          <a:ext cx="1675448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390525</xdr:colOff>
      <xdr:row>5</xdr:row>
      <xdr:rowOff>152401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4070750" y="0"/>
          <a:ext cx="2076450" cy="1266826"/>
        </a:xfrm>
        <a:prstGeom prst="rect">
          <a:avLst/>
        </a:prstGeom>
      </xdr:spPr>
    </xdr:pic>
    <xdr:clientData/>
  </xdr:twoCellAnchor>
  <xdr:twoCellAnchor>
    <xdr:from>
      <xdr:col>5</xdr:col>
      <xdr:colOff>219072</xdr:colOff>
      <xdr:row>13</xdr:row>
      <xdr:rowOff>123823</xdr:rowOff>
    </xdr:from>
    <xdr:to>
      <xdr:col>5</xdr:col>
      <xdr:colOff>600075</xdr:colOff>
      <xdr:row>15</xdr:row>
      <xdr:rowOff>533398</xdr:rowOff>
    </xdr:to>
    <xdr:grpSp>
      <xdr:nvGrpSpPr>
        <xdr:cNvPr id="17" name="Group 459"/>
        <xdr:cNvGrpSpPr>
          <a:grpSpLocks/>
        </xdr:cNvGrpSpPr>
      </xdr:nvGrpSpPr>
      <xdr:grpSpPr bwMode="auto">
        <a:xfrm rot="16200000">
          <a:off x="11232137177" y="3076571"/>
          <a:ext cx="1123950" cy="381003"/>
          <a:chOff x="222" y="-52978628"/>
          <a:chExt cx="20070" cy="25530"/>
        </a:xfrm>
      </xdr:grpSpPr>
      <xdr:sp macro="" textlink="">
        <xdr:nvSpPr>
          <xdr:cNvPr id="18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200021</xdr:colOff>
      <xdr:row>16</xdr:row>
      <xdr:rowOff>114300</xdr:rowOff>
    </xdr:from>
    <xdr:to>
      <xdr:col>5</xdr:col>
      <xdr:colOff>561975</xdr:colOff>
      <xdr:row>18</xdr:row>
      <xdr:rowOff>457199</xdr:rowOff>
    </xdr:to>
    <xdr:grpSp>
      <xdr:nvGrpSpPr>
        <xdr:cNvPr id="20" name="Group 459"/>
        <xdr:cNvGrpSpPr>
          <a:grpSpLocks/>
        </xdr:cNvGrpSpPr>
      </xdr:nvGrpSpPr>
      <xdr:grpSpPr bwMode="auto">
        <a:xfrm rot="16200000">
          <a:off x="11232213377" y="4410073"/>
          <a:ext cx="1028699" cy="361954"/>
          <a:chOff x="222" y="-52978628"/>
          <a:chExt cx="20070" cy="25530"/>
        </a:xfrm>
      </xdr:grpSpPr>
      <xdr:sp macro="" textlink="">
        <xdr:nvSpPr>
          <xdr:cNvPr id="21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200024</xdr:colOff>
      <xdr:row>19</xdr:row>
      <xdr:rowOff>85725</xdr:rowOff>
    </xdr:from>
    <xdr:to>
      <xdr:col>5</xdr:col>
      <xdr:colOff>590550</xdr:colOff>
      <xdr:row>21</xdr:row>
      <xdr:rowOff>428625</xdr:rowOff>
    </xdr:to>
    <xdr:grpSp>
      <xdr:nvGrpSpPr>
        <xdr:cNvPr id="23" name="Group 459"/>
        <xdr:cNvGrpSpPr>
          <a:grpSpLocks/>
        </xdr:cNvGrpSpPr>
      </xdr:nvGrpSpPr>
      <xdr:grpSpPr bwMode="auto">
        <a:xfrm rot="16200000">
          <a:off x="11232184800" y="5648325"/>
          <a:ext cx="1057275" cy="390526"/>
          <a:chOff x="222" y="-52978628"/>
          <a:chExt cx="20070" cy="25530"/>
        </a:xfrm>
      </xdr:grpSpPr>
      <xdr:sp macro="" textlink="">
        <xdr:nvSpPr>
          <xdr:cNvPr id="24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200024</xdr:colOff>
      <xdr:row>22</xdr:row>
      <xdr:rowOff>76200</xdr:rowOff>
    </xdr:from>
    <xdr:to>
      <xdr:col>5</xdr:col>
      <xdr:colOff>552450</xdr:colOff>
      <xdr:row>24</xdr:row>
      <xdr:rowOff>466725</xdr:rowOff>
    </xdr:to>
    <xdr:grpSp>
      <xdr:nvGrpSpPr>
        <xdr:cNvPr id="26" name="Group 459"/>
        <xdr:cNvGrpSpPr>
          <a:grpSpLocks/>
        </xdr:cNvGrpSpPr>
      </xdr:nvGrpSpPr>
      <xdr:grpSpPr bwMode="auto">
        <a:xfrm rot="16200000">
          <a:off x="11232141938" y="7005637"/>
          <a:ext cx="1181100" cy="352426"/>
          <a:chOff x="222" y="-52978628"/>
          <a:chExt cx="20070" cy="25530"/>
        </a:xfrm>
      </xdr:grpSpPr>
      <xdr:sp macro="" textlink="">
        <xdr:nvSpPr>
          <xdr:cNvPr id="27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200024</xdr:colOff>
      <xdr:row>25</xdr:row>
      <xdr:rowOff>47624</xdr:rowOff>
    </xdr:from>
    <xdr:to>
      <xdr:col>5</xdr:col>
      <xdr:colOff>542925</xdr:colOff>
      <xdr:row>27</xdr:row>
      <xdr:rowOff>409574</xdr:rowOff>
    </xdr:to>
    <xdr:grpSp>
      <xdr:nvGrpSpPr>
        <xdr:cNvPr id="29" name="Group 459"/>
        <xdr:cNvGrpSpPr>
          <a:grpSpLocks/>
        </xdr:cNvGrpSpPr>
      </xdr:nvGrpSpPr>
      <xdr:grpSpPr bwMode="auto">
        <a:xfrm rot="16200000">
          <a:off x="11232165751" y="8362948"/>
          <a:ext cx="1143000" cy="342901"/>
          <a:chOff x="222" y="-52978628"/>
          <a:chExt cx="20070" cy="25530"/>
        </a:xfrm>
      </xdr:grpSpPr>
      <xdr:sp macro="" textlink="">
        <xdr:nvSpPr>
          <xdr:cNvPr id="30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171449</xdr:colOff>
      <xdr:row>31</xdr:row>
      <xdr:rowOff>238122</xdr:rowOff>
    </xdr:from>
    <xdr:to>
      <xdr:col>5</xdr:col>
      <xdr:colOff>600075</xdr:colOff>
      <xdr:row>33</xdr:row>
      <xdr:rowOff>428623</xdr:rowOff>
    </xdr:to>
    <xdr:grpSp>
      <xdr:nvGrpSpPr>
        <xdr:cNvPr id="35" name="Group 459"/>
        <xdr:cNvGrpSpPr>
          <a:grpSpLocks/>
        </xdr:cNvGrpSpPr>
      </xdr:nvGrpSpPr>
      <xdr:grpSpPr bwMode="auto">
        <a:xfrm rot="16200000">
          <a:off x="11232208612" y="11596685"/>
          <a:ext cx="1028701" cy="428626"/>
          <a:chOff x="222" y="-52978628"/>
          <a:chExt cx="20070" cy="25530"/>
        </a:xfrm>
      </xdr:grpSpPr>
      <xdr:sp macro="" textlink="">
        <xdr:nvSpPr>
          <xdr:cNvPr id="36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209550</xdr:colOff>
      <xdr:row>28</xdr:row>
      <xdr:rowOff>333375</xdr:rowOff>
    </xdr:from>
    <xdr:to>
      <xdr:col>5</xdr:col>
      <xdr:colOff>552451</xdr:colOff>
      <xdr:row>30</xdr:row>
      <xdr:rowOff>295275</xdr:rowOff>
    </xdr:to>
    <xdr:grpSp>
      <xdr:nvGrpSpPr>
        <xdr:cNvPr id="41" name="Group 459"/>
        <xdr:cNvGrpSpPr>
          <a:grpSpLocks/>
        </xdr:cNvGrpSpPr>
      </xdr:nvGrpSpPr>
      <xdr:grpSpPr bwMode="auto">
        <a:xfrm rot="16200000">
          <a:off x="11232156225" y="10020299"/>
          <a:ext cx="1143000" cy="342901"/>
          <a:chOff x="222" y="-52978628"/>
          <a:chExt cx="20070" cy="25530"/>
        </a:xfrm>
      </xdr:grpSpPr>
      <xdr:sp macro="" textlink="">
        <xdr:nvSpPr>
          <xdr:cNvPr id="42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38100</xdr:colOff>
      <xdr:row>4</xdr:row>
      <xdr:rowOff>161926</xdr:rowOff>
    </xdr:to>
    <xdr:pic>
      <xdr:nvPicPr>
        <xdr:cNvPr id="2" name="صورة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4070750" y="0"/>
          <a:ext cx="2076450" cy="1266826"/>
        </a:xfrm>
        <a:prstGeom prst="rect">
          <a:avLst/>
        </a:prstGeom>
      </xdr:spPr>
    </xdr:pic>
    <xdr:clientData/>
  </xdr:twoCellAnchor>
  <xdr:twoCellAnchor>
    <xdr:from>
      <xdr:col>5</xdr:col>
      <xdr:colOff>219071</xdr:colOff>
      <xdr:row>13</xdr:row>
      <xdr:rowOff>123821</xdr:rowOff>
    </xdr:from>
    <xdr:to>
      <xdr:col>5</xdr:col>
      <xdr:colOff>457200</xdr:colOff>
      <xdr:row>15</xdr:row>
      <xdr:rowOff>495299</xdr:rowOff>
    </xdr:to>
    <xdr:grpSp>
      <xdr:nvGrpSpPr>
        <xdr:cNvPr id="21" name="Group 459"/>
        <xdr:cNvGrpSpPr>
          <a:grpSpLocks/>
        </xdr:cNvGrpSpPr>
      </xdr:nvGrpSpPr>
      <xdr:grpSpPr bwMode="auto">
        <a:xfrm rot="16200000">
          <a:off x="11231308501" y="3438520"/>
          <a:ext cx="733428" cy="238129"/>
          <a:chOff x="222" y="-52978628"/>
          <a:chExt cx="20070" cy="25530"/>
        </a:xfrm>
      </xdr:grpSpPr>
      <xdr:sp macro="" textlink="">
        <xdr:nvSpPr>
          <xdr:cNvPr id="22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200021</xdr:colOff>
      <xdr:row>16</xdr:row>
      <xdr:rowOff>114298</xdr:rowOff>
    </xdr:from>
    <xdr:to>
      <xdr:col>5</xdr:col>
      <xdr:colOff>466725</xdr:colOff>
      <xdr:row>18</xdr:row>
      <xdr:rowOff>428623</xdr:rowOff>
    </xdr:to>
    <xdr:grpSp>
      <xdr:nvGrpSpPr>
        <xdr:cNvPr id="24" name="Group 459"/>
        <xdr:cNvGrpSpPr>
          <a:grpSpLocks/>
        </xdr:cNvGrpSpPr>
      </xdr:nvGrpSpPr>
      <xdr:grpSpPr bwMode="auto">
        <a:xfrm rot="16200000">
          <a:off x="11231341839" y="4367209"/>
          <a:ext cx="676275" cy="266704"/>
          <a:chOff x="222" y="-52978628"/>
          <a:chExt cx="20070" cy="25530"/>
        </a:xfrm>
      </xdr:grpSpPr>
      <xdr:sp macro="" textlink="">
        <xdr:nvSpPr>
          <xdr:cNvPr id="25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200025</xdr:colOff>
      <xdr:row>19</xdr:row>
      <xdr:rowOff>85723</xdr:rowOff>
    </xdr:from>
    <xdr:to>
      <xdr:col>5</xdr:col>
      <xdr:colOff>504825</xdr:colOff>
      <xdr:row>21</xdr:row>
      <xdr:rowOff>495299</xdr:rowOff>
    </xdr:to>
    <xdr:grpSp>
      <xdr:nvGrpSpPr>
        <xdr:cNvPr id="27" name="Group 459"/>
        <xdr:cNvGrpSpPr>
          <a:grpSpLocks/>
        </xdr:cNvGrpSpPr>
      </xdr:nvGrpSpPr>
      <xdr:grpSpPr bwMode="auto">
        <a:xfrm rot="16200000">
          <a:off x="11231275162" y="5357811"/>
          <a:ext cx="771526" cy="304800"/>
          <a:chOff x="222" y="-52978628"/>
          <a:chExt cx="20070" cy="25530"/>
        </a:xfrm>
      </xdr:grpSpPr>
      <xdr:sp macro="" textlink="">
        <xdr:nvSpPr>
          <xdr:cNvPr id="28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200023</xdr:colOff>
      <xdr:row>22</xdr:row>
      <xdr:rowOff>76199</xdr:rowOff>
    </xdr:from>
    <xdr:to>
      <xdr:col>5</xdr:col>
      <xdr:colOff>533399</xdr:colOff>
      <xdr:row>24</xdr:row>
      <xdr:rowOff>419099</xdr:rowOff>
    </xdr:to>
    <xdr:grpSp>
      <xdr:nvGrpSpPr>
        <xdr:cNvPr id="30" name="Group 459"/>
        <xdr:cNvGrpSpPr>
          <a:grpSpLocks/>
        </xdr:cNvGrpSpPr>
      </xdr:nvGrpSpPr>
      <xdr:grpSpPr bwMode="auto">
        <a:xfrm rot="16200000">
          <a:off x="11231279926" y="6372224"/>
          <a:ext cx="733425" cy="333376"/>
          <a:chOff x="222" y="-52978628"/>
          <a:chExt cx="20070" cy="25530"/>
        </a:xfrm>
      </xdr:grpSpPr>
      <xdr:sp macro="" textlink="">
        <xdr:nvSpPr>
          <xdr:cNvPr id="31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200024</xdr:colOff>
      <xdr:row>25</xdr:row>
      <xdr:rowOff>47622</xdr:rowOff>
    </xdr:from>
    <xdr:to>
      <xdr:col>5</xdr:col>
      <xdr:colOff>523875</xdr:colOff>
      <xdr:row>27</xdr:row>
      <xdr:rowOff>542923</xdr:rowOff>
    </xdr:to>
    <xdr:grpSp>
      <xdr:nvGrpSpPr>
        <xdr:cNvPr id="33" name="Group 459"/>
        <xdr:cNvGrpSpPr>
          <a:grpSpLocks/>
        </xdr:cNvGrpSpPr>
      </xdr:nvGrpSpPr>
      <xdr:grpSpPr bwMode="auto">
        <a:xfrm rot="16200000">
          <a:off x="11231222775" y="7334247"/>
          <a:ext cx="857251" cy="323851"/>
          <a:chOff x="222" y="-52978628"/>
          <a:chExt cx="20070" cy="25530"/>
        </a:xfrm>
      </xdr:grpSpPr>
      <xdr:sp macro="" textlink="">
        <xdr:nvSpPr>
          <xdr:cNvPr id="34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171447</xdr:colOff>
      <xdr:row>28</xdr:row>
      <xdr:rowOff>180972</xdr:rowOff>
    </xdr:from>
    <xdr:to>
      <xdr:col>5</xdr:col>
      <xdr:colOff>485774</xdr:colOff>
      <xdr:row>30</xdr:row>
      <xdr:rowOff>609600</xdr:rowOff>
    </xdr:to>
    <xdr:grpSp>
      <xdr:nvGrpSpPr>
        <xdr:cNvPr id="36" name="Group 459"/>
        <xdr:cNvGrpSpPr>
          <a:grpSpLocks/>
        </xdr:cNvGrpSpPr>
      </xdr:nvGrpSpPr>
      <xdr:grpSpPr bwMode="auto">
        <a:xfrm rot="16200000">
          <a:off x="11231289451" y="8429622"/>
          <a:ext cx="790578" cy="314327"/>
          <a:chOff x="222" y="-52978628"/>
          <a:chExt cx="20070" cy="25530"/>
        </a:xfrm>
      </xdr:grpSpPr>
      <xdr:sp macro="" textlink="">
        <xdr:nvSpPr>
          <xdr:cNvPr id="37" name="Line 456"/>
          <xdr:cNvSpPr>
            <a:spLocks noChangeShapeType="1"/>
          </xdr:cNvSpPr>
        </xdr:nvSpPr>
        <xdr:spPr bwMode="auto">
          <a:xfrm flipH="1">
            <a:off x="222" y="-52953098"/>
            <a:ext cx="20070" cy="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" name="Line 458"/>
          <xdr:cNvSpPr>
            <a:spLocks noChangeShapeType="1"/>
          </xdr:cNvSpPr>
        </xdr:nvSpPr>
        <xdr:spPr bwMode="auto">
          <a:xfrm>
            <a:off x="222" y="-52978628"/>
            <a:ext cx="0" cy="24840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28575</xdr:colOff>
      <xdr:row>7</xdr:row>
      <xdr:rowOff>1</xdr:rowOff>
    </xdr:to>
    <xdr:pic>
      <xdr:nvPicPr>
        <xdr:cNvPr id="9" name="صورة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4070750" y="0"/>
          <a:ext cx="2076450" cy="1266826"/>
        </a:xfrm>
        <a:prstGeom prst="rect">
          <a:avLst/>
        </a:prstGeom>
      </xdr:spPr>
    </xdr:pic>
    <xdr:clientData/>
  </xdr:twoCellAnchor>
  <xdr:twoCellAnchor>
    <xdr:from>
      <xdr:col>4</xdr:col>
      <xdr:colOff>342900</xdr:colOff>
      <xdr:row>13</xdr:row>
      <xdr:rowOff>152400</xdr:rowOff>
    </xdr:from>
    <xdr:to>
      <xdr:col>6</xdr:col>
      <xdr:colOff>330036</xdr:colOff>
      <xdr:row>15</xdr:row>
      <xdr:rowOff>190500</xdr:rowOff>
    </xdr:to>
    <xdr:grpSp>
      <xdr:nvGrpSpPr>
        <xdr:cNvPr id="22" name="مجموعة 21"/>
        <xdr:cNvGrpSpPr/>
      </xdr:nvGrpSpPr>
      <xdr:grpSpPr>
        <a:xfrm>
          <a:off x="11231178489" y="2524125"/>
          <a:ext cx="1358736" cy="419100"/>
          <a:chOff x="11139990964" y="23254720"/>
          <a:chExt cx="970329" cy="628068"/>
        </a:xfrm>
      </xdr:grpSpPr>
      <xdr:sp macro="" textlink="">
        <xdr:nvSpPr>
          <xdr:cNvPr id="23" name="Line 543"/>
          <xdr:cNvSpPr>
            <a:spLocks noChangeShapeType="1"/>
          </xdr:cNvSpPr>
        </xdr:nvSpPr>
        <xdr:spPr bwMode="auto">
          <a:xfrm flipH="1">
            <a:off x="11140279440" y="23254720"/>
            <a:ext cx="367151" cy="146995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544"/>
          <xdr:cNvSpPr>
            <a:spLocks noChangeShapeType="1"/>
          </xdr:cNvSpPr>
        </xdr:nvSpPr>
        <xdr:spPr bwMode="auto">
          <a:xfrm>
            <a:off x="11140645603" y="23254476"/>
            <a:ext cx="0" cy="494437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545"/>
          <xdr:cNvSpPr>
            <a:spLocks noChangeShapeType="1"/>
          </xdr:cNvSpPr>
        </xdr:nvSpPr>
        <xdr:spPr bwMode="auto">
          <a:xfrm>
            <a:off x="11140279440" y="23401715"/>
            <a:ext cx="0" cy="481073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546"/>
          <xdr:cNvSpPr>
            <a:spLocks noChangeShapeType="1"/>
          </xdr:cNvSpPr>
        </xdr:nvSpPr>
        <xdr:spPr bwMode="auto">
          <a:xfrm>
            <a:off x="11139990964" y="23789246"/>
            <a:ext cx="288476" cy="93542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547"/>
          <xdr:cNvSpPr>
            <a:spLocks noChangeShapeType="1"/>
          </xdr:cNvSpPr>
        </xdr:nvSpPr>
        <xdr:spPr bwMode="auto">
          <a:xfrm>
            <a:off x="11140631996" y="23748425"/>
            <a:ext cx="288476" cy="93542"/>
          </a:xfrm>
          <a:prstGeom prst="line">
            <a:avLst/>
          </a:prstGeom>
          <a:noFill/>
          <a:ln w="317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52"/>
  <sheetViews>
    <sheetView rightToLeft="1" topLeftCell="A28" zoomScaleNormal="100" workbookViewId="0">
      <selection activeCell="R54" sqref="R54"/>
    </sheetView>
  </sheetViews>
  <sheetFormatPr defaultRowHeight="14.25" x14ac:dyDescent="0.2"/>
  <cols>
    <col min="1" max="1" width="5.5" customWidth="1"/>
    <col min="7" max="7" width="9" customWidth="1"/>
    <col min="8" max="8" width="5.875" customWidth="1"/>
    <col min="9" max="9" width="4.375" customWidth="1"/>
    <col min="10" max="10" width="5.875" customWidth="1"/>
    <col min="11" max="11" width="6" customWidth="1"/>
    <col min="12" max="13" width="5.875" customWidth="1"/>
    <col min="14" max="14" width="6.875" customWidth="1"/>
    <col min="15" max="15" width="5.875" customWidth="1"/>
    <col min="16" max="16" width="6.375" customWidth="1"/>
    <col min="17" max="17" width="7.75" customWidth="1"/>
    <col min="18" max="18" width="7.5" customWidth="1"/>
    <col min="19" max="19" width="6.375" customWidth="1"/>
    <col min="20" max="20" width="8.125" customWidth="1"/>
  </cols>
  <sheetData>
    <row r="1" spans="1:23" ht="14.25" customHeight="1" x14ac:dyDescent="0.2">
      <c r="A1" s="119"/>
      <c r="B1" s="119"/>
      <c r="C1" s="119"/>
      <c r="H1" s="3"/>
      <c r="I1" s="3"/>
      <c r="J1" s="3"/>
      <c r="K1" s="3"/>
    </row>
    <row r="2" spans="1:23" ht="18" customHeight="1" x14ac:dyDescent="0.2">
      <c r="A2" s="119"/>
      <c r="B2" s="119"/>
      <c r="C2" s="119"/>
      <c r="G2" s="4"/>
      <c r="H2" s="4"/>
      <c r="I2" s="2"/>
      <c r="J2" s="2"/>
      <c r="K2" s="2"/>
      <c r="O2" s="122" t="s">
        <v>0</v>
      </c>
      <c r="P2" s="122"/>
      <c r="Q2" s="119"/>
      <c r="R2" s="119"/>
      <c r="S2" s="119"/>
      <c r="T2" s="119"/>
      <c r="U2" s="119"/>
    </row>
    <row r="3" spans="1:23" ht="14.25" customHeight="1" x14ac:dyDescent="0.2">
      <c r="A3" s="119"/>
      <c r="B3" s="119"/>
      <c r="C3" s="119"/>
      <c r="G3" s="4"/>
      <c r="H3" s="4"/>
      <c r="I3" s="3"/>
      <c r="J3" s="3"/>
      <c r="K3" s="3"/>
      <c r="O3" s="122" t="s">
        <v>1</v>
      </c>
      <c r="P3" s="122"/>
      <c r="Q3" s="119"/>
      <c r="R3" s="119"/>
      <c r="S3" s="119"/>
      <c r="T3" s="119"/>
      <c r="U3" s="119"/>
    </row>
    <row r="4" spans="1:23" ht="14.25" customHeight="1" x14ac:dyDescent="0.2">
      <c r="A4" s="119"/>
      <c r="B4" s="119"/>
      <c r="C4" s="119"/>
      <c r="G4" s="5"/>
      <c r="H4" s="5"/>
      <c r="I4" s="3"/>
      <c r="J4" s="3"/>
      <c r="K4" s="3"/>
      <c r="O4" s="123" t="s">
        <v>2</v>
      </c>
      <c r="P4" s="123"/>
      <c r="Q4" s="119"/>
      <c r="R4" s="119"/>
      <c r="S4" s="119"/>
      <c r="T4" s="119"/>
      <c r="U4" s="119"/>
    </row>
    <row r="5" spans="1:23" ht="14.25" customHeight="1" x14ac:dyDescent="0.2">
      <c r="A5" s="119"/>
      <c r="B5" s="119"/>
      <c r="C5" s="119"/>
      <c r="G5" s="5"/>
      <c r="H5" s="5"/>
      <c r="O5" s="123" t="s">
        <v>3</v>
      </c>
      <c r="P5" s="123"/>
      <c r="Q5" s="119"/>
      <c r="R5" s="119"/>
      <c r="S5" s="119"/>
      <c r="T5" s="119"/>
      <c r="U5" s="119"/>
    </row>
    <row r="6" spans="1:23" ht="14.25" customHeight="1" x14ac:dyDescent="0.2">
      <c r="A6" s="119"/>
      <c r="B6" s="119"/>
      <c r="C6" s="119"/>
    </row>
    <row r="7" spans="1:23" x14ac:dyDescent="0.2">
      <c r="A7" s="119"/>
      <c r="B7" s="119"/>
      <c r="C7" s="119"/>
    </row>
    <row r="8" spans="1:23" x14ac:dyDescent="0.2">
      <c r="E8" s="1"/>
      <c r="F8" s="1"/>
      <c r="G8" s="1"/>
      <c r="H8" s="1"/>
    </row>
    <row r="9" spans="1:23" ht="14.25" customHeight="1" x14ac:dyDescent="0.2">
      <c r="E9" s="121" t="s">
        <v>20</v>
      </c>
      <c r="F9" s="121"/>
      <c r="G9" s="121"/>
      <c r="H9" s="121"/>
      <c r="I9" s="121"/>
      <c r="J9" s="121"/>
      <c r="K9" s="121"/>
      <c r="L9" s="121"/>
      <c r="M9" s="121"/>
      <c r="N9" s="121"/>
    </row>
    <row r="10" spans="1:23" ht="14.25" customHeight="1" thickBot="1" x14ac:dyDescent="0.25">
      <c r="E10" s="121"/>
      <c r="F10" s="121"/>
      <c r="G10" s="121"/>
      <c r="H10" s="121"/>
      <c r="I10" s="121"/>
      <c r="J10" s="121"/>
      <c r="K10" s="121"/>
      <c r="L10" s="121"/>
      <c r="M10" s="121"/>
      <c r="N10" s="121"/>
    </row>
    <row r="11" spans="1:23" ht="14.25" customHeight="1" thickBot="1" x14ac:dyDescent="0.25">
      <c r="A11" s="117" t="s">
        <v>4</v>
      </c>
      <c r="B11" s="117" t="s">
        <v>5</v>
      </c>
      <c r="C11" s="117"/>
      <c r="D11" s="117"/>
      <c r="E11" s="117" t="s">
        <v>6</v>
      </c>
      <c r="F11" s="117"/>
      <c r="G11" s="117"/>
      <c r="H11" s="120" t="s">
        <v>11</v>
      </c>
      <c r="I11" s="120" t="s">
        <v>7</v>
      </c>
      <c r="J11" s="120" t="s">
        <v>8</v>
      </c>
      <c r="K11" s="120" t="s">
        <v>10</v>
      </c>
      <c r="L11" s="120" t="s">
        <v>9</v>
      </c>
      <c r="M11" s="124" t="s">
        <v>13</v>
      </c>
      <c r="N11" s="120" t="s">
        <v>15</v>
      </c>
      <c r="O11" s="120" t="s">
        <v>12</v>
      </c>
      <c r="P11" s="120" t="s">
        <v>14</v>
      </c>
      <c r="Q11" s="120" t="s">
        <v>16</v>
      </c>
      <c r="R11" s="120" t="s">
        <v>17</v>
      </c>
      <c r="S11" s="125" t="s">
        <v>18</v>
      </c>
      <c r="T11" s="117" t="s">
        <v>61</v>
      </c>
      <c r="U11" s="117"/>
      <c r="V11" s="117"/>
    </row>
    <row r="12" spans="1:23" ht="14.25" customHeight="1" thickBot="1" x14ac:dyDescent="0.25">
      <c r="A12" s="117"/>
      <c r="B12" s="117"/>
      <c r="C12" s="117"/>
      <c r="D12" s="117"/>
      <c r="E12" s="117"/>
      <c r="F12" s="117"/>
      <c r="G12" s="117"/>
      <c r="H12" s="120"/>
      <c r="I12" s="120"/>
      <c r="J12" s="120"/>
      <c r="K12" s="120"/>
      <c r="L12" s="120"/>
      <c r="M12" s="124"/>
      <c r="N12" s="120"/>
      <c r="O12" s="120"/>
      <c r="P12" s="120"/>
      <c r="Q12" s="120"/>
      <c r="R12" s="120"/>
      <c r="S12" s="125"/>
      <c r="T12" s="117"/>
      <c r="U12" s="117"/>
      <c r="V12" s="117"/>
    </row>
    <row r="13" spans="1:23" ht="14.25" customHeight="1" thickBot="1" x14ac:dyDescent="0.25">
      <c r="A13" s="117"/>
      <c r="B13" s="117"/>
      <c r="C13" s="117"/>
      <c r="D13" s="117"/>
      <c r="E13" s="117"/>
      <c r="F13" s="117"/>
      <c r="G13" s="117"/>
      <c r="H13" s="120"/>
      <c r="I13" s="120"/>
      <c r="J13" s="120"/>
      <c r="K13" s="120"/>
      <c r="L13" s="120"/>
      <c r="M13" s="124"/>
      <c r="N13" s="120"/>
      <c r="O13" s="120"/>
      <c r="P13" s="120"/>
      <c r="Q13" s="120"/>
      <c r="R13" s="120"/>
      <c r="S13" s="125"/>
      <c r="T13" s="117"/>
      <c r="U13" s="117"/>
      <c r="V13" s="117"/>
    </row>
    <row r="14" spans="1:23" ht="15" thickBot="1" x14ac:dyDescent="0.25">
      <c r="A14" s="95">
        <v>1</v>
      </c>
      <c r="B14" s="127" t="s">
        <v>28</v>
      </c>
      <c r="C14" s="127"/>
      <c r="D14" s="127"/>
      <c r="E14" s="66"/>
      <c r="F14" s="55"/>
      <c r="G14" s="67"/>
      <c r="H14" s="94">
        <v>4</v>
      </c>
      <c r="I14" s="95">
        <v>20</v>
      </c>
      <c r="J14" s="95">
        <v>8</v>
      </c>
      <c r="K14" s="128">
        <v>11.13</v>
      </c>
      <c r="L14" s="94">
        <f>IF(H14&gt;0,ROUNDUP((J14*K14),0),0)</f>
        <v>90</v>
      </c>
      <c r="M14" s="95">
        <f>IF(H14&gt;0,ROUNDDOWN((12/H14),0),0)</f>
        <v>3</v>
      </c>
      <c r="N14" s="95">
        <f>IF(H14&gt;0,ROUNDUP((L14/M14),0),0)</f>
        <v>30</v>
      </c>
      <c r="O14" s="93">
        <f>IF(H14&gt;0,12-(M14*H14),0)</f>
        <v>0</v>
      </c>
      <c r="P14" s="93">
        <f>IF(O14&gt;0,N14,0)</f>
        <v>0</v>
      </c>
      <c r="Q14" s="94">
        <f>12*N14*(I14*I14)/162.2433</f>
        <v>887.55591139973114</v>
      </c>
      <c r="R14" s="95">
        <f>H14*L14*(I14*I14)/162.2433</f>
        <v>887.55591139973114</v>
      </c>
      <c r="S14" s="93">
        <f>IF(O14&gt;0,Q14-R14,0)</f>
        <v>0</v>
      </c>
      <c r="T14" s="95"/>
      <c r="U14" s="95"/>
      <c r="V14" s="95"/>
      <c r="W14" s="13"/>
    </row>
    <row r="15" spans="1:23" ht="15" thickBot="1" x14ac:dyDescent="0.25">
      <c r="A15" s="95"/>
      <c r="B15" s="126" t="s">
        <v>34</v>
      </c>
      <c r="C15" s="126"/>
      <c r="D15" s="126"/>
      <c r="E15" s="74">
        <v>0.66</v>
      </c>
      <c r="F15" s="62"/>
      <c r="G15" s="69"/>
      <c r="H15" s="94"/>
      <c r="I15" s="95"/>
      <c r="J15" s="95"/>
      <c r="K15" s="128"/>
      <c r="L15" s="94"/>
      <c r="M15" s="95"/>
      <c r="N15" s="95"/>
      <c r="O15" s="93"/>
      <c r="P15" s="93"/>
      <c r="Q15" s="94"/>
      <c r="R15" s="95"/>
      <c r="S15" s="93"/>
      <c r="T15" s="95"/>
      <c r="U15" s="95"/>
      <c r="V15" s="95"/>
      <c r="W15" s="13"/>
    </row>
    <row r="16" spans="1:23" ht="15" thickBot="1" x14ac:dyDescent="0.25">
      <c r="A16" s="95"/>
      <c r="B16" s="126"/>
      <c r="C16" s="126"/>
      <c r="D16" s="126"/>
      <c r="E16" s="70"/>
      <c r="F16" s="75">
        <v>3.34</v>
      </c>
      <c r="G16" s="71"/>
      <c r="H16" s="94"/>
      <c r="I16" s="95"/>
      <c r="J16" s="95"/>
      <c r="K16" s="128"/>
      <c r="L16" s="94"/>
      <c r="M16" s="95"/>
      <c r="N16" s="95"/>
      <c r="O16" s="93"/>
      <c r="P16" s="93"/>
      <c r="Q16" s="94"/>
      <c r="R16" s="95"/>
      <c r="S16" s="93"/>
      <c r="T16" s="95"/>
      <c r="U16" s="95"/>
      <c r="V16" s="95"/>
      <c r="W16" s="13"/>
    </row>
    <row r="17" spans="1:23" ht="15" thickBot="1" x14ac:dyDescent="0.25">
      <c r="A17" s="95">
        <v>2</v>
      </c>
      <c r="B17" s="118" t="s">
        <v>34</v>
      </c>
      <c r="C17" s="118"/>
      <c r="D17" s="118"/>
      <c r="E17" s="66"/>
      <c r="F17" s="55"/>
      <c r="G17" s="67"/>
      <c r="H17" s="94">
        <v>8</v>
      </c>
      <c r="I17" s="95">
        <v>20</v>
      </c>
      <c r="J17" s="95">
        <v>8</v>
      </c>
      <c r="K17" s="95">
        <v>11.13</v>
      </c>
      <c r="L17" s="94">
        <f t="shared" ref="L17" si="0">IF(H17&gt;0,ROUNDUP((J17*K17),0),0)</f>
        <v>90</v>
      </c>
      <c r="M17" s="95">
        <f t="shared" ref="M17" si="1">IF(H17&gt;0,ROUNDDOWN((12/H17),0),0)</f>
        <v>1</v>
      </c>
      <c r="N17" s="95">
        <f t="shared" ref="N17" si="2">IF(H17&gt;0,ROUNDUP((L17/M17),0),0)</f>
        <v>90</v>
      </c>
      <c r="O17" s="93">
        <f t="shared" ref="O17" si="3">IF(H17&gt;0,12-(M17*H17),0)</f>
        <v>4</v>
      </c>
      <c r="P17" s="93">
        <f>IF(O17&gt;0,N17,0)</f>
        <v>90</v>
      </c>
      <c r="Q17" s="94">
        <f t="shared" ref="Q17" si="4">12*N17*(I17*I17)/162.2433</f>
        <v>2662.6677341991935</v>
      </c>
      <c r="R17" s="95">
        <f>H17*L17*(I17*I17)/162.2433</f>
        <v>1775.1118227994623</v>
      </c>
      <c r="S17" s="93">
        <f t="shared" ref="S17" si="5">IF(O17&gt;0,Q17-R17,0)</f>
        <v>887.55591139973126</v>
      </c>
      <c r="T17" s="95"/>
      <c r="U17" s="95"/>
      <c r="V17" s="95"/>
      <c r="W17" s="13"/>
    </row>
    <row r="18" spans="1:23" ht="15" thickBot="1" x14ac:dyDescent="0.25">
      <c r="A18" s="95"/>
      <c r="B18" s="118"/>
      <c r="C18" s="118"/>
      <c r="D18" s="118"/>
      <c r="E18" s="68"/>
      <c r="F18" s="18">
        <v>8</v>
      </c>
      <c r="G18" s="69"/>
      <c r="H18" s="94"/>
      <c r="I18" s="95"/>
      <c r="J18" s="95"/>
      <c r="K18" s="95"/>
      <c r="L18" s="94"/>
      <c r="M18" s="95"/>
      <c r="N18" s="95"/>
      <c r="O18" s="93"/>
      <c r="P18" s="93"/>
      <c r="Q18" s="94"/>
      <c r="R18" s="95"/>
      <c r="S18" s="93"/>
      <c r="T18" s="95"/>
      <c r="U18" s="95"/>
      <c r="V18" s="95"/>
      <c r="W18" s="13"/>
    </row>
    <row r="19" spans="1:23" ht="15" thickBot="1" x14ac:dyDescent="0.25">
      <c r="A19" s="95"/>
      <c r="B19" s="118"/>
      <c r="C19" s="118"/>
      <c r="D19" s="118"/>
      <c r="E19" s="70"/>
      <c r="F19" s="63"/>
      <c r="G19" s="71"/>
      <c r="H19" s="94"/>
      <c r="I19" s="95"/>
      <c r="J19" s="95"/>
      <c r="K19" s="95"/>
      <c r="L19" s="94"/>
      <c r="M19" s="95"/>
      <c r="N19" s="95"/>
      <c r="O19" s="93"/>
      <c r="P19" s="93"/>
      <c r="Q19" s="94"/>
      <c r="R19" s="95"/>
      <c r="S19" s="93"/>
      <c r="T19" s="95"/>
      <c r="U19" s="95"/>
      <c r="V19" s="95"/>
      <c r="W19" s="13"/>
    </row>
    <row r="20" spans="1:23" ht="15" thickBot="1" x14ac:dyDescent="0.25">
      <c r="A20" s="95">
        <v>3</v>
      </c>
      <c r="B20" s="118" t="s">
        <v>34</v>
      </c>
      <c r="C20" s="118"/>
      <c r="D20" s="118"/>
      <c r="E20" s="66"/>
      <c r="F20" s="55"/>
      <c r="G20" s="67"/>
      <c r="H20" s="94">
        <v>12</v>
      </c>
      <c r="I20" s="95">
        <v>20</v>
      </c>
      <c r="J20" s="95">
        <v>8</v>
      </c>
      <c r="K20" s="95">
        <v>11.13</v>
      </c>
      <c r="L20" s="94">
        <f t="shared" ref="L20" si="6">IF(H20&gt;0,ROUNDUP((J20*K20),0),0)</f>
        <v>90</v>
      </c>
      <c r="M20" s="95">
        <f t="shared" ref="M20" si="7">IF(H20&gt;0,ROUNDDOWN((12/H20),0),0)</f>
        <v>1</v>
      </c>
      <c r="N20" s="95">
        <f t="shared" ref="N20" si="8">IF(H20&gt;0,ROUNDUP((L20/M20),0),0)</f>
        <v>90</v>
      </c>
      <c r="O20" s="93">
        <f t="shared" ref="O20" si="9">IF(H20&gt;0,12-(M20*H20),0)</f>
        <v>0</v>
      </c>
      <c r="P20" s="93">
        <f t="shared" ref="P20" si="10">IF(O20&gt;0,N20,0)</f>
        <v>0</v>
      </c>
      <c r="Q20" s="94">
        <f t="shared" ref="Q20" si="11">12*N20*(I20*I20)/162.2433</f>
        <v>2662.6677341991935</v>
      </c>
      <c r="R20" s="95">
        <f t="shared" ref="R20" si="12">H20*L20*(I20*I20)/162.2433</f>
        <v>2662.6677341991935</v>
      </c>
      <c r="S20" s="93">
        <f t="shared" ref="S20" si="13">IF(O20&gt;0,Q20-R20,0)</f>
        <v>0</v>
      </c>
      <c r="T20" s="95"/>
      <c r="U20" s="95"/>
      <c r="V20" s="95"/>
      <c r="W20" s="13"/>
    </row>
    <row r="21" spans="1:23" ht="15" thickBot="1" x14ac:dyDescent="0.25">
      <c r="A21" s="95"/>
      <c r="B21" s="118"/>
      <c r="C21" s="118"/>
      <c r="D21" s="118"/>
      <c r="E21" s="68"/>
      <c r="F21" s="18">
        <v>12</v>
      </c>
      <c r="G21" s="69"/>
      <c r="H21" s="94"/>
      <c r="I21" s="95"/>
      <c r="J21" s="95"/>
      <c r="K21" s="95"/>
      <c r="L21" s="94"/>
      <c r="M21" s="95"/>
      <c r="N21" s="95"/>
      <c r="O21" s="93"/>
      <c r="P21" s="93"/>
      <c r="Q21" s="94"/>
      <c r="R21" s="95"/>
      <c r="S21" s="93"/>
      <c r="T21" s="95"/>
      <c r="U21" s="95"/>
      <c r="V21" s="95"/>
      <c r="W21" s="13"/>
    </row>
    <row r="22" spans="1:23" ht="15" thickBot="1" x14ac:dyDescent="0.25">
      <c r="A22" s="95"/>
      <c r="B22" s="118"/>
      <c r="C22" s="118"/>
      <c r="D22" s="118"/>
      <c r="E22" s="70"/>
      <c r="F22" s="63"/>
      <c r="G22" s="71"/>
      <c r="H22" s="94"/>
      <c r="I22" s="95"/>
      <c r="J22" s="95"/>
      <c r="K22" s="95"/>
      <c r="L22" s="94"/>
      <c r="M22" s="95"/>
      <c r="N22" s="95"/>
      <c r="O22" s="93"/>
      <c r="P22" s="93"/>
      <c r="Q22" s="94"/>
      <c r="R22" s="95"/>
      <c r="S22" s="93"/>
      <c r="T22" s="95"/>
      <c r="U22" s="95"/>
      <c r="V22" s="95"/>
      <c r="W22" s="13"/>
    </row>
    <row r="23" spans="1:23" ht="15" thickBot="1" x14ac:dyDescent="0.25">
      <c r="A23" s="95">
        <v>4</v>
      </c>
      <c r="B23" s="118" t="s">
        <v>34</v>
      </c>
      <c r="C23" s="118"/>
      <c r="D23" s="118"/>
      <c r="E23" s="66"/>
      <c r="F23" s="55"/>
      <c r="G23" s="67"/>
      <c r="H23" s="94">
        <v>4</v>
      </c>
      <c r="I23" s="95">
        <v>20</v>
      </c>
      <c r="J23" s="95">
        <v>8</v>
      </c>
      <c r="K23" s="95">
        <v>11.13</v>
      </c>
      <c r="L23" s="94">
        <f t="shared" ref="L23" si="14">IF(H23&gt;0,ROUNDUP((J23*K23),0),0)</f>
        <v>90</v>
      </c>
      <c r="M23" s="95">
        <f t="shared" ref="M23" si="15">IF(H23&gt;0,ROUNDDOWN((12/H23),0),0)</f>
        <v>3</v>
      </c>
      <c r="N23" s="95">
        <f t="shared" ref="N23" si="16">IF(H23&gt;0,ROUNDUP((L23/M23),0),0)</f>
        <v>30</v>
      </c>
      <c r="O23" s="93">
        <f t="shared" ref="O23" si="17">IF(H23&gt;0,12-(M23*H23),0)</f>
        <v>0</v>
      </c>
      <c r="P23" s="93">
        <f t="shared" ref="P23" si="18">IF(O23&gt;0,N23,0)</f>
        <v>0</v>
      </c>
      <c r="Q23" s="94">
        <f t="shared" ref="Q23" si="19">12*N23*(I23*I23)/162.2433</f>
        <v>887.55591139973114</v>
      </c>
      <c r="R23" s="95">
        <f t="shared" ref="R23" si="20">H23*L23*(I23*I23)/162.2433</f>
        <v>887.55591139973114</v>
      </c>
      <c r="S23" s="93">
        <f t="shared" ref="S23" si="21">IF(O23&gt;0,Q23-R23,0)</f>
        <v>0</v>
      </c>
      <c r="T23" s="95"/>
      <c r="U23" s="95"/>
      <c r="V23" s="95"/>
      <c r="W23" s="13"/>
    </row>
    <row r="24" spans="1:23" ht="15" thickBot="1" x14ac:dyDescent="0.25">
      <c r="A24" s="95"/>
      <c r="B24" s="118"/>
      <c r="C24" s="118"/>
      <c r="D24" s="118"/>
      <c r="E24" s="68"/>
      <c r="F24" s="18">
        <v>4</v>
      </c>
      <c r="G24" s="69"/>
      <c r="H24" s="94"/>
      <c r="I24" s="95"/>
      <c r="J24" s="95"/>
      <c r="K24" s="95"/>
      <c r="L24" s="94"/>
      <c r="M24" s="95"/>
      <c r="N24" s="95"/>
      <c r="O24" s="93"/>
      <c r="P24" s="93"/>
      <c r="Q24" s="94"/>
      <c r="R24" s="95"/>
      <c r="S24" s="93"/>
      <c r="T24" s="95"/>
      <c r="U24" s="95"/>
      <c r="V24" s="95"/>
      <c r="W24" s="13"/>
    </row>
    <row r="25" spans="1:23" ht="15" thickBot="1" x14ac:dyDescent="0.25">
      <c r="A25" s="95"/>
      <c r="B25" s="118"/>
      <c r="C25" s="118"/>
      <c r="D25" s="118"/>
      <c r="E25" s="70"/>
      <c r="F25" s="63"/>
      <c r="G25" s="71"/>
      <c r="H25" s="94"/>
      <c r="I25" s="95"/>
      <c r="J25" s="95"/>
      <c r="K25" s="95"/>
      <c r="L25" s="94"/>
      <c r="M25" s="95"/>
      <c r="N25" s="95"/>
      <c r="O25" s="93"/>
      <c r="P25" s="93"/>
      <c r="Q25" s="94"/>
      <c r="R25" s="95"/>
      <c r="S25" s="93"/>
      <c r="T25" s="95"/>
      <c r="U25" s="95"/>
      <c r="V25" s="95"/>
      <c r="W25" s="13"/>
    </row>
    <row r="26" spans="1:23" ht="15" thickBot="1" x14ac:dyDescent="0.25">
      <c r="A26" s="95">
        <v>5</v>
      </c>
      <c r="B26" s="118" t="s">
        <v>34</v>
      </c>
      <c r="C26" s="118"/>
      <c r="D26" s="118"/>
      <c r="E26" s="66"/>
      <c r="F26" s="55"/>
      <c r="G26" s="67"/>
      <c r="H26" s="94">
        <v>9</v>
      </c>
      <c r="I26" s="95">
        <v>20</v>
      </c>
      <c r="J26" s="95">
        <v>8</v>
      </c>
      <c r="K26" s="95">
        <v>11.13</v>
      </c>
      <c r="L26" s="94">
        <f t="shared" ref="L26" si="22">IF(H26&gt;0,ROUNDUP((J26*K26),0),0)</f>
        <v>90</v>
      </c>
      <c r="M26" s="95">
        <f t="shared" ref="M26" si="23">IF(H26&gt;0,ROUNDDOWN((12/H26),0),0)</f>
        <v>1</v>
      </c>
      <c r="N26" s="95">
        <f t="shared" ref="N26" si="24">IF(H26&gt;0,ROUNDUP((L26/M26),0),0)</f>
        <v>90</v>
      </c>
      <c r="O26" s="93">
        <f t="shared" ref="O26" si="25">IF(H26&gt;0,12-(M26*H26),0)</f>
        <v>3</v>
      </c>
      <c r="P26" s="93">
        <f t="shared" ref="P26" si="26">IF(O26&gt;0,N26,0)</f>
        <v>90</v>
      </c>
      <c r="Q26" s="94">
        <f t="shared" ref="Q26" si="27">12*N26*(I26*I26)/162.2433</f>
        <v>2662.6677341991935</v>
      </c>
      <c r="R26" s="95">
        <f t="shared" ref="R26" si="28">H26*L26*(I26*I26)/162.2433</f>
        <v>1997.0008006493949</v>
      </c>
      <c r="S26" s="93">
        <f t="shared" ref="S26" si="29">IF(O26&gt;0,Q26-R26,0)</f>
        <v>665.66693354979861</v>
      </c>
      <c r="T26" s="95"/>
      <c r="U26" s="95"/>
      <c r="V26" s="95"/>
      <c r="W26" s="13"/>
    </row>
    <row r="27" spans="1:23" ht="15" thickBot="1" x14ac:dyDescent="0.25">
      <c r="A27" s="95"/>
      <c r="B27" s="118"/>
      <c r="C27" s="118"/>
      <c r="D27" s="118"/>
      <c r="E27" s="68"/>
      <c r="F27" s="62"/>
      <c r="G27" s="76">
        <v>0.66</v>
      </c>
      <c r="H27" s="94"/>
      <c r="I27" s="95"/>
      <c r="J27" s="95"/>
      <c r="K27" s="95"/>
      <c r="L27" s="94"/>
      <c r="M27" s="95"/>
      <c r="N27" s="95"/>
      <c r="O27" s="93"/>
      <c r="P27" s="93"/>
      <c r="Q27" s="94"/>
      <c r="R27" s="95"/>
      <c r="S27" s="93"/>
      <c r="T27" s="95"/>
      <c r="U27" s="95"/>
      <c r="V27" s="95"/>
      <c r="W27" s="13"/>
    </row>
    <row r="28" spans="1:23" ht="15" thickBot="1" x14ac:dyDescent="0.25">
      <c r="A28" s="95"/>
      <c r="B28" s="118"/>
      <c r="C28" s="118"/>
      <c r="D28" s="118"/>
      <c r="E28" s="70"/>
      <c r="F28" s="63">
        <v>8.34</v>
      </c>
      <c r="G28" s="71"/>
      <c r="H28" s="94"/>
      <c r="I28" s="95"/>
      <c r="J28" s="95"/>
      <c r="K28" s="95"/>
      <c r="L28" s="94"/>
      <c r="M28" s="95"/>
      <c r="N28" s="95"/>
      <c r="O28" s="93"/>
      <c r="P28" s="93"/>
      <c r="Q28" s="94"/>
      <c r="R28" s="95"/>
      <c r="S28" s="93"/>
      <c r="T28" s="95"/>
      <c r="U28" s="95"/>
      <c r="V28" s="95"/>
      <c r="W28" s="13"/>
    </row>
    <row r="29" spans="1:23" s="3" customFormat="1" ht="15" thickBot="1" x14ac:dyDescent="0.25">
      <c r="A29" s="95">
        <v>6</v>
      </c>
      <c r="B29" s="118" t="s">
        <v>34</v>
      </c>
      <c r="C29" s="118"/>
      <c r="D29" s="118"/>
      <c r="E29" s="66"/>
      <c r="F29" s="55"/>
      <c r="G29" s="67"/>
      <c r="H29" s="94">
        <v>12</v>
      </c>
      <c r="I29" s="95">
        <v>20</v>
      </c>
      <c r="J29" s="95">
        <v>8</v>
      </c>
      <c r="K29" s="95">
        <v>11.13</v>
      </c>
      <c r="L29" s="94">
        <f t="shared" ref="L29:L41" si="30">IF(H29&gt;0,ROUNDUP((J29*K29),0),0)</f>
        <v>90</v>
      </c>
      <c r="M29" s="95">
        <f t="shared" ref="M29:M41" si="31">IF(H29&gt;0,ROUNDDOWN((12/H29),0),0)</f>
        <v>1</v>
      </c>
      <c r="N29" s="95">
        <f t="shared" ref="N29:N41" si="32">IF(H29&gt;0,ROUNDUP((L29/M29),0),0)</f>
        <v>90</v>
      </c>
      <c r="O29" s="93">
        <f t="shared" ref="O29:O41" si="33">IF(H29&gt;0,12-(M29*H29),0)</f>
        <v>0</v>
      </c>
      <c r="P29" s="93">
        <f t="shared" ref="P29:P41" si="34">IF(O29&gt;0,N29,0)</f>
        <v>0</v>
      </c>
      <c r="Q29" s="94">
        <f t="shared" ref="Q29:Q41" si="35">12*N29*(I29*I29)/162.2433</f>
        <v>2662.6677341991935</v>
      </c>
      <c r="R29" s="95">
        <f t="shared" ref="R29:R41" si="36">H29*L29*(I29*I29)/162.2433</f>
        <v>2662.6677341991935</v>
      </c>
      <c r="S29" s="93">
        <f t="shared" ref="S29" si="37">IF(O29&gt;0,Q29-R29,0)</f>
        <v>0</v>
      </c>
      <c r="T29" s="95"/>
      <c r="U29" s="95"/>
      <c r="V29" s="95"/>
      <c r="W29" s="13"/>
    </row>
    <row r="30" spans="1:23" s="3" customFormat="1" ht="15" thickBot="1" x14ac:dyDescent="0.25">
      <c r="A30" s="95"/>
      <c r="B30" s="118"/>
      <c r="C30" s="118"/>
      <c r="D30" s="118"/>
      <c r="E30" s="68"/>
      <c r="F30" s="62">
        <v>12</v>
      </c>
      <c r="G30" s="69"/>
      <c r="H30" s="94"/>
      <c r="I30" s="95"/>
      <c r="J30" s="95"/>
      <c r="K30" s="95"/>
      <c r="L30" s="94"/>
      <c r="M30" s="95"/>
      <c r="N30" s="95"/>
      <c r="O30" s="93"/>
      <c r="P30" s="93"/>
      <c r="Q30" s="94"/>
      <c r="R30" s="95"/>
      <c r="S30" s="93"/>
      <c r="T30" s="95"/>
      <c r="U30" s="95"/>
      <c r="V30" s="95"/>
      <c r="W30" s="13"/>
    </row>
    <row r="31" spans="1:23" s="3" customFormat="1" ht="15" thickBot="1" x14ac:dyDescent="0.25">
      <c r="A31" s="95"/>
      <c r="B31" s="118"/>
      <c r="C31" s="118"/>
      <c r="D31" s="118"/>
      <c r="E31" s="70"/>
      <c r="F31" s="63"/>
      <c r="G31" s="71"/>
      <c r="H31" s="94"/>
      <c r="I31" s="95"/>
      <c r="J31" s="95"/>
      <c r="K31" s="95"/>
      <c r="L31" s="94"/>
      <c r="M31" s="95"/>
      <c r="N31" s="95"/>
      <c r="O31" s="93"/>
      <c r="P31" s="93"/>
      <c r="Q31" s="94"/>
      <c r="R31" s="95"/>
      <c r="S31" s="93"/>
      <c r="T31" s="95"/>
      <c r="U31" s="95"/>
      <c r="V31" s="95"/>
      <c r="W31" s="13"/>
    </row>
    <row r="32" spans="1:23" s="3" customFormat="1" ht="15" thickBot="1" x14ac:dyDescent="0.25">
      <c r="A32" s="95">
        <v>7</v>
      </c>
      <c r="B32" s="118" t="s">
        <v>34</v>
      </c>
      <c r="C32" s="118"/>
      <c r="D32" s="118"/>
      <c r="E32" s="66"/>
      <c r="F32" s="55"/>
      <c r="G32" s="67"/>
      <c r="H32" s="94">
        <v>4</v>
      </c>
      <c r="I32" s="95">
        <v>20</v>
      </c>
      <c r="J32" s="95">
        <v>8</v>
      </c>
      <c r="K32" s="95">
        <v>11.13</v>
      </c>
      <c r="L32" s="94">
        <f t="shared" si="30"/>
        <v>90</v>
      </c>
      <c r="M32" s="95">
        <f t="shared" si="31"/>
        <v>3</v>
      </c>
      <c r="N32" s="95">
        <f t="shared" si="32"/>
        <v>30</v>
      </c>
      <c r="O32" s="93">
        <f t="shared" si="33"/>
        <v>0</v>
      </c>
      <c r="P32" s="93">
        <f t="shared" si="34"/>
        <v>0</v>
      </c>
      <c r="Q32" s="94">
        <f t="shared" si="35"/>
        <v>887.55591139973114</v>
      </c>
      <c r="R32" s="95">
        <f t="shared" si="36"/>
        <v>887.55591139973114</v>
      </c>
      <c r="S32" s="93">
        <f t="shared" ref="S32" si="38">IF(O32&gt;0,Q32-R32,0)</f>
        <v>0</v>
      </c>
      <c r="T32" s="95"/>
      <c r="U32" s="95"/>
      <c r="V32" s="95"/>
      <c r="W32" s="13"/>
    </row>
    <row r="33" spans="1:23" s="3" customFormat="1" ht="15" thickBot="1" x14ac:dyDescent="0.25">
      <c r="A33" s="95"/>
      <c r="B33" s="118"/>
      <c r="C33" s="118"/>
      <c r="D33" s="118"/>
      <c r="E33" s="68"/>
      <c r="F33" s="62">
        <v>4</v>
      </c>
      <c r="G33" s="69"/>
      <c r="H33" s="94"/>
      <c r="I33" s="95"/>
      <c r="J33" s="95"/>
      <c r="K33" s="95"/>
      <c r="L33" s="94"/>
      <c r="M33" s="95"/>
      <c r="N33" s="95"/>
      <c r="O33" s="93"/>
      <c r="P33" s="93"/>
      <c r="Q33" s="94"/>
      <c r="R33" s="95"/>
      <c r="S33" s="93"/>
      <c r="T33" s="95"/>
      <c r="U33" s="95"/>
      <c r="V33" s="95"/>
      <c r="W33" s="13"/>
    </row>
    <row r="34" spans="1:23" s="3" customFormat="1" ht="15" thickBot="1" x14ac:dyDescent="0.25">
      <c r="A34" s="95"/>
      <c r="B34" s="118"/>
      <c r="C34" s="118"/>
      <c r="D34" s="118"/>
      <c r="E34" s="70"/>
      <c r="F34" s="63"/>
      <c r="G34" s="71"/>
      <c r="H34" s="94"/>
      <c r="I34" s="95"/>
      <c r="J34" s="95"/>
      <c r="K34" s="95"/>
      <c r="L34" s="94"/>
      <c r="M34" s="95"/>
      <c r="N34" s="95"/>
      <c r="O34" s="93"/>
      <c r="P34" s="93"/>
      <c r="Q34" s="94"/>
      <c r="R34" s="95"/>
      <c r="S34" s="93"/>
      <c r="T34" s="95"/>
      <c r="U34" s="95"/>
      <c r="V34" s="95"/>
      <c r="W34" s="13"/>
    </row>
    <row r="35" spans="1:23" s="3" customFormat="1" ht="15" thickBot="1" x14ac:dyDescent="0.25">
      <c r="A35" s="95">
        <v>8</v>
      </c>
      <c r="B35" s="118"/>
      <c r="C35" s="118"/>
      <c r="D35" s="118"/>
      <c r="E35" s="66"/>
      <c r="F35" s="55"/>
      <c r="G35" s="67"/>
      <c r="H35" s="94">
        <v>0</v>
      </c>
      <c r="I35" s="95">
        <v>0</v>
      </c>
      <c r="J35" s="95">
        <v>0</v>
      </c>
      <c r="K35" s="95">
        <v>0</v>
      </c>
      <c r="L35" s="94">
        <f t="shared" si="30"/>
        <v>0</v>
      </c>
      <c r="M35" s="95">
        <f t="shared" si="31"/>
        <v>0</v>
      </c>
      <c r="N35" s="95">
        <f t="shared" si="32"/>
        <v>0</v>
      </c>
      <c r="O35" s="93">
        <f t="shared" si="33"/>
        <v>0</v>
      </c>
      <c r="P35" s="93">
        <f t="shared" si="34"/>
        <v>0</v>
      </c>
      <c r="Q35" s="94">
        <f t="shared" si="35"/>
        <v>0</v>
      </c>
      <c r="R35" s="95">
        <f t="shared" si="36"/>
        <v>0</v>
      </c>
      <c r="S35" s="93">
        <f t="shared" ref="S35" si="39">IF(O35&gt;0,Q35-R35,0)</f>
        <v>0</v>
      </c>
      <c r="T35" s="95"/>
      <c r="U35" s="95"/>
      <c r="V35" s="95"/>
      <c r="W35" s="13"/>
    </row>
    <row r="36" spans="1:23" s="3" customFormat="1" ht="15" thickBot="1" x14ac:dyDescent="0.25">
      <c r="A36" s="95"/>
      <c r="B36" s="118"/>
      <c r="C36" s="118"/>
      <c r="D36" s="118"/>
      <c r="E36" s="68"/>
      <c r="F36" s="62"/>
      <c r="G36" s="69"/>
      <c r="H36" s="94"/>
      <c r="I36" s="95"/>
      <c r="J36" s="95"/>
      <c r="K36" s="95"/>
      <c r="L36" s="94"/>
      <c r="M36" s="95"/>
      <c r="N36" s="95"/>
      <c r="O36" s="93"/>
      <c r="P36" s="93"/>
      <c r="Q36" s="94"/>
      <c r="R36" s="95"/>
      <c r="S36" s="93"/>
      <c r="T36" s="95"/>
      <c r="U36" s="95"/>
      <c r="V36" s="95"/>
      <c r="W36" s="13"/>
    </row>
    <row r="37" spans="1:23" s="3" customFormat="1" ht="15" thickBot="1" x14ac:dyDescent="0.25">
      <c r="A37" s="95"/>
      <c r="B37" s="118"/>
      <c r="C37" s="118"/>
      <c r="D37" s="118"/>
      <c r="E37" s="70"/>
      <c r="F37" s="63"/>
      <c r="G37" s="71"/>
      <c r="H37" s="94"/>
      <c r="I37" s="95"/>
      <c r="J37" s="95"/>
      <c r="K37" s="95"/>
      <c r="L37" s="94"/>
      <c r="M37" s="95"/>
      <c r="N37" s="95"/>
      <c r="O37" s="93"/>
      <c r="P37" s="93"/>
      <c r="Q37" s="94"/>
      <c r="R37" s="95"/>
      <c r="S37" s="93"/>
      <c r="T37" s="95"/>
      <c r="U37" s="95"/>
      <c r="V37" s="95"/>
      <c r="W37" s="13"/>
    </row>
    <row r="38" spans="1:23" s="3" customFormat="1" ht="15" customHeight="1" thickBot="1" x14ac:dyDescent="0.25">
      <c r="A38" s="95">
        <v>9</v>
      </c>
      <c r="B38" s="118"/>
      <c r="C38" s="118"/>
      <c r="D38" s="118"/>
      <c r="E38" s="66"/>
      <c r="F38" s="55"/>
      <c r="G38" s="67"/>
      <c r="H38" s="94">
        <v>0</v>
      </c>
      <c r="I38" s="95"/>
      <c r="J38" s="95">
        <v>0</v>
      </c>
      <c r="K38" s="95">
        <v>0</v>
      </c>
      <c r="L38" s="94">
        <f t="shared" si="30"/>
        <v>0</v>
      </c>
      <c r="M38" s="95">
        <f t="shared" si="31"/>
        <v>0</v>
      </c>
      <c r="N38" s="95">
        <f t="shared" si="32"/>
        <v>0</v>
      </c>
      <c r="O38" s="93">
        <f t="shared" si="33"/>
        <v>0</v>
      </c>
      <c r="P38" s="93">
        <f t="shared" si="34"/>
        <v>0</v>
      </c>
      <c r="Q38" s="94">
        <f t="shared" si="35"/>
        <v>0</v>
      </c>
      <c r="R38" s="95">
        <f t="shared" si="36"/>
        <v>0</v>
      </c>
      <c r="S38" s="93">
        <f t="shared" ref="S38" si="40">IF(O38&gt;0,Q38-R38,0)</f>
        <v>0</v>
      </c>
      <c r="T38" s="95"/>
      <c r="U38" s="95"/>
      <c r="V38" s="95"/>
      <c r="W38" s="13"/>
    </row>
    <row r="39" spans="1:23" s="3" customFormat="1" ht="15" thickBot="1" x14ac:dyDescent="0.25">
      <c r="A39" s="95"/>
      <c r="B39" s="118"/>
      <c r="C39" s="118"/>
      <c r="D39" s="118"/>
      <c r="E39" s="68"/>
      <c r="F39" s="62"/>
      <c r="G39" s="69"/>
      <c r="H39" s="94"/>
      <c r="I39" s="95"/>
      <c r="J39" s="95"/>
      <c r="K39" s="95"/>
      <c r="L39" s="94"/>
      <c r="M39" s="95"/>
      <c r="N39" s="95"/>
      <c r="O39" s="93"/>
      <c r="P39" s="93"/>
      <c r="Q39" s="94"/>
      <c r="R39" s="95"/>
      <c r="S39" s="93"/>
      <c r="T39" s="95"/>
      <c r="U39" s="95"/>
      <c r="V39" s="95"/>
      <c r="W39" s="13"/>
    </row>
    <row r="40" spans="1:23" s="3" customFormat="1" ht="15" thickBot="1" x14ac:dyDescent="0.25">
      <c r="A40" s="95"/>
      <c r="B40" s="118"/>
      <c r="C40" s="118"/>
      <c r="D40" s="118"/>
      <c r="E40" s="68"/>
      <c r="F40" s="62"/>
      <c r="G40" s="69"/>
      <c r="H40" s="94"/>
      <c r="I40" s="95"/>
      <c r="J40" s="95"/>
      <c r="K40" s="95"/>
      <c r="L40" s="94"/>
      <c r="M40" s="95"/>
      <c r="N40" s="95"/>
      <c r="O40" s="93"/>
      <c r="P40" s="93"/>
      <c r="Q40" s="94"/>
      <c r="R40" s="95"/>
      <c r="S40" s="93"/>
      <c r="T40" s="105"/>
      <c r="U40" s="105"/>
      <c r="V40" s="105"/>
      <c r="W40" s="13"/>
    </row>
    <row r="41" spans="1:23" s="3" customFormat="1" ht="15" thickBot="1" x14ac:dyDescent="0.25">
      <c r="A41" s="105">
        <v>10</v>
      </c>
      <c r="B41" s="108"/>
      <c r="C41" s="109"/>
      <c r="D41" s="109"/>
      <c r="E41" s="66"/>
      <c r="F41" s="55"/>
      <c r="G41" s="67"/>
      <c r="H41" s="114">
        <v>0</v>
      </c>
      <c r="I41" s="105">
        <v>0</v>
      </c>
      <c r="J41" s="105">
        <v>0</v>
      </c>
      <c r="K41" s="105">
        <v>0</v>
      </c>
      <c r="L41" s="94">
        <f t="shared" si="30"/>
        <v>0</v>
      </c>
      <c r="M41" s="95">
        <f t="shared" si="31"/>
        <v>0</v>
      </c>
      <c r="N41" s="95">
        <f t="shared" si="32"/>
        <v>0</v>
      </c>
      <c r="O41" s="93">
        <f t="shared" si="33"/>
        <v>0</v>
      </c>
      <c r="P41" s="93">
        <f t="shared" si="34"/>
        <v>0</v>
      </c>
      <c r="Q41" s="94">
        <f t="shared" si="35"/>
        <v>0</v>
      </c>
      <c r="R41" s="95">
        <f t="shared" si="36"/>
        <v>0</v>
      </c>
      <c r="S41" s="93">
        <f t="shared" ref="S41" si="41">IF(O41&gt;0,Q41-R41,0)</f>
        <v>0</v>
      </c>
      <c r="T41" s="96"/>
      <c r="U41" s="97"/>
      <c r="V41" s="98"/>
      <c r="W41" s="13"/>
    </row>
    <row r="42" spans="1:23" s="3" customFormat="1" ht="15" thickBot="1" x14ac:dyDescent="0.25">
      <c r="A42" s="106"/>
      <c r="B42" s="110"/>
      <c r="C42" s="111"/>
      <c r="D42" s="111"/>
      <c r="E42" s="68"/>
      <c r="F42" s="62"/>
      <c r="G42" s="69"/>
      <c r="H42" s="115"/>
      <c r="I42" s="106"/>
      <c r="J42" s="106"/>
      <c r="K42" s="106"/>
      <c r="L42" s="94"/>
      <c r="M42" s="95"/>
      <c r="N42" s="95"/>
      <c r="O42" s="93"/>
      <c r="P42" s="93"/>
      <c r="Q42" s="94"/>
      <c r="R42" s="95"/>
      <c r="S42" s="93"/>
      <c r="T42" s="99"/>
      <c r="U42" s="100"/>
      <c r="V42" s="101"/>
      <c r="W42" s="13"/>
    </row>
    <row r="43" spans="1:23" s="3" customFormat="1" ht="15" thickBot="1" x14ac:dyDescent="0.25">
      <c r="A43" s="107"/>
      <c r="B43" s="112"/>
      <c r="C43" s="113"/>
      <c r="D43" s="113"/>
      <c r="E43" s="70"/>
      <c r="F43" s="63"/>
      <c r="G43" s="71"/>
      <c r="H43" s="116"/>
      <c r="I43" s="107"/>
      <c r="J43" s="107"/>
      <c r="K43" s="107"/>
      <c r="L43" s="94"/>
      <c r="M43" s="95"/>
      <c r="N43" s="95"/>
      <c r="O43" s="93"/>
      <c r="P43" s="93"/>
      <c r="Q43" s="94"/>
      <c r="R43" s="95"/>
      <c r="S43" s="93"/>
      <c r="T43" s="102"/>
      <c r="U43" s="103"/>
      <c r="V43" s="104"/>
      <c r="W43" s="13"/>
    </row>
    <row r="44" spans="1:23" ht="15" thickBot="1" x14ac:dyDescent="0.25">
      <c r="A44" s="95">
        <v>11</v>
      </c>
      <c r="B44" s="95" t="s">
        <v>32</v>
      </c>
      <c r="C44" s="95"/>
      <c r="D44" s="95"/>
      <c r="E44" s="13"/>
      <c r="F44" s="13"/>
      <c r="G44" s="13"/>
      <c r="H44" s="94">
        <v>10.130000000000001</v>
      </c>
      <c r="I44" s="95">
        <v>20</v>
      </c>
      <c r="J44" s="95">
        <v>8</v>
      </c>
      <c r="K44" s="95">
        <v>2.15</v>
      </c>
      <c r="L44" s="94">
        <f t="shared" ref="L44" si="42">IF(H44&gt;0,ROUNDUP((J44*K44),0),0)</f>
        <v>18</v>
      </c>
      <c r="M44" s="95">
        <f t="shared" ref="M44" si="43">IF(H44&gt;0,ROUNDDOWN((12/H44),0),0)</f>
        <v>1</v>
      </c>
      <c r="N44" s="95">
        <f t="shared" ref="N44" si="44">IF(H44&gt;0,ROUNDUP((L44/M44),0),0)</f>
        <v>18</v>
      </c>
      <c r="O44" s="93">
        <f t="shared" ref="O44" si="45">IF(H44&gt;0,12-(M44*H44),0)</f>
        <v>1.8699999999999992</v>
      </c>
      <c r="P44" s="93">
        <f t="shared" ref="P44" si="46">IF(O44&gt;0,N44,0)</f>
        <v>18</v>
      </c>
      <c r="Q44" s="94">
        <f t="shared" ref="Q44" si="47">12*N44*(I44*I44)/162.2433</f>
        <v>532.53354683983866</v>
      </c>
      <c r="R44" s="95">
        <f t="shared" ref="R44:R47" si="48">H44*L44*(I44*I44)/162.2433</f>
        <v>449.54706912396381</v>
      </c>
      <c r="S44" s="93">
        <f t="shared" ref="S44" si="49">IF(O44&gt;0,Q44-R44,0)</f>
        <v>82.986477715874855</v>
      </c>
      <c r="T44" s="132"/>
      <c r="U44" s="132"/>
      <c r="V44" s="132"/>
      <c r="W44" s="13"/>
    </row>
    <row r="45" spans="1:23" ht="15" thickBot="1" x14ac:dyDescent="0.25">
      <c r="A45" s="95"/>
      <c r="B45" s="95"/>
      <c r="C45" s="95"/>
      <c r="D45" s="95"/>
      <c r="E45" s="13">
        <v>0.66</v>
      </c>
      <c r="F45" s="16">
        <v>8.85</v>
      </c>
      <c r="G45" s="17">
        <v>0.66</v>
      </c>
      <c r="H45" s="94"/>
      <c r="I45" s="95"/>
      <c r="J45" s="95"/>
      <c r="K45" s="95"/>
      <c r="L45" s="94"/>
      <c r="M45" s="95"/>
      <c r="N45" s="95"/>
      <c r="O45" s="93"/>
      <c r="P45" s="93"/>
      <c r="Q45" s="94"/>
      <c r="R45" s="95"/>
      <c r="S45" s="93"/>
      <c r="T45" s="133"/>
      <c r="U45" s="133"/>
      <c r="V45" s="133"/>
      <c r="W45" s="13"/>
    </row>
    <row r="46" spans="1:23" ht="15" thickBot="1" x14ac:dyDescent="0.25">
      <c r="A46" s="95"/>
      <c r="B46" s="95"/>
      <c r="C46" s="95"/>
      <c r="D46" s="95"/>
      <c r="E46" s="15"/>
      <c r="F46" s="15"/>
      <c r="G46" s="15"/>
      <c r="H46" s="94"/>
      <c r="I46" s="95"/>
      <c r="J46" s="95"/>
      <c r="K46" s="95"/>
      <c r="L46" s="94"/>
      <c r="M46" s="95"/>
      <c r="N46" s="95"/>
      <c r="O46" s="93"/>
      <c r="P46" s="93"/>
      <c r="Q46" s="94"/>
      <c r="R46" s="95"/>
      <c r="S46" s="93"/>
      <c r="T46" s="133"/>
      <c r="U46" s="133"/>
      <c r="V46" s="133"/>
      <c r="W46" s="13"/>
    </row>
    <row r="47" spans="1:23" ht="15" thickBot="1" x14ac:dyDescent="0.25">
      <c r="A47" s="95">
        <v>12</v>
      </c>
      <c r="B47" s="95" t="s">
        <v>33</v>
      </c>
      <c r="C47" s="95"/>
      <c r="D47" s="95"/>
      <c r="E47" s="10"/>
      <c r="F47" s="10"/>
      <c r="G47" s="10"/>
      <c r="H47" s="94">
        <v>10.130000000000001</v>
      </c>
      <c r="I47" s="95">
        <v>20</v>
      </c>
      <c r="J47" s="95">
        <v>8</v>
      </c>
      <c r="K47" s="95">
        <v>2.15</v>
      </c>
      <c r="L47" s="94">
        <f t="shared" ref="L47" si="50">IF(H47&gt;0,ROUNDUP((J47*K47),0),0)</f>
        <v>18</v>
      </c>
      <c r="M47" s="95">
        <f t="shared" ref="M47" si="51">IF(H47&gt;0,ROUNDDOWN((12/H47),0),0)</f>
        <v>1</v>
      </c>
      <c r="N47" s="95">
        <f t="shared" ref="N47" si="52">IF(H47&gt;0,ROUNDUP((L47/M47),0),0)</f>
        <v>18</v>
      </c>
      <c r="O47" s="93">
        <f t="shared" ref="O47" si="53">IF(H47&gt;0,12-(M47*H47),0)</f>
        <v>1.8699999999999992</v>
      </c>
      <c r="P47" s="93">
        <f t="shared" ref="P47" si="54">IF(O47&gt;0,N47,0)</f>
        <v>18</v>
      </c>
      <c r="Q47" s="94">
        <f t="shared" ref="Q47" si="55">12*N47*(I47*I47)/162.2433</f>
        <v>532.53354683983866</v>
      </c>
      <c r="R47" s="95">
        <f t="shared" si="48"/>
        <v>449.54706912396381</v>
      </c>
      <c r="S47" s="93">
        <f t="shared" ref="S47" si="56">IF(O47&gt;0,Q47-R47,0)</f>
        <v>82.986477715874855</v>
      </c>
      <c r="T47" s="133"/>
      <c r="U47" s="133"/>
      <c r="V47" s="133"/>
      <c r="W47" s="13"/>
    </row>
    <row r="48" spans="1:23" ht="15" thickBot="1" x14ac:dyDescent="0.25">
      <c r="A48" s="95"/>
      <c r="B48" s="95"/>
      <c r="C48" s="95"/>
      <c r="D48" s="95"/>
      <c r="E48" s="13">
        <v>0.66</v>
      </c>
      <c r="F48" s="16">
        <v>8.85</v>
      </c>
      <c r="G48" s="17">
        <v>0.66</v>
      </c>
      <c r="H48" s="94"/>
      <c r="I48" s="95"/>
      <c r="J48" s="95"/>
      <c r="K48" s="95"/>
      <c r="L48" s="94"/>
      <c r="M48" s="95"/>
      <c r="N48" s="95"/>
      <c r="O48" s="93"/>
      <c r="P48" s="93"/>
      <c r="Q48" s="94"/>
      <c r="R48" s="95"/>
      <c r="S48" s="93"/>
      <c r="T48" s="133"/>
      <c r="U48" s="133"/>
      <c r="V48" s="133"/>
      <c r="W48" s="13"/>
    </row>
    <row r="49" spans="1:23" ht="15" thickBot="1" x14ac:dyDescent="0.25">
      <c r="A49" s="95"/>
      <c r="B49" s="95"/>
      <c r="C49" s="95"/>
      <c r="D49" s="95"/>
      <c r="E49" s="58"/>
      <c r="F49" s="58"/>
      <c r="G49" s="58"/>
      <c r="H49" s="94"/>
      <c r="I49" s="95"/>
      <c r="J49" s="95"/>
      <c r="K49" s="95"/>
      <c r="L49" s="94"/>
      <c r="M49" s="95"/>
      <c r="N49" s="95"/>
      <c r="O49" s="93"/>
      <c r="P49" s="93"/>
      <c r="Q49" s="94"/>
      <c r="R49" s="95"/>
      <c r="S49" s="93"/>
      <c r="T49" s="133"/>
      <c r="U49" s="133"/>
      <c r="V49" s="133"/>
      <c r="W49" s="13"/>
    </row>
    <row r="50" spans="1:23" ht="14.25" customHeight="1" x14ac:dyDescent="0.2">
      <c r="A50" s="60"/>
      <c r="B50" s="60"/>
      <c r="C50" s="60"/>
      <c r="D50" s="60"/>
      <c r="E50" s="3"/>
      <c r="F50" s="3"/>
      <c r="G50" s="3"/>
      <c r="H50" s="60"/>
      <c r="I50" s="60"/>
      <c r="J50" s="60"/>
      <c r="K50" s="130" t="s">
        <v>54</v>
      </c>
      <c r="L50" s="130"/>
      <c r="M50" s="130"/>
      <c r="N50" s="130"/>
      <c r="O50" s="130"/>
      <c r="P50" s="130"/>
      <c r="Q50" s="129">
        <f>SUM(Q14:Q49)</f>
        <v>14378.405764675646</v>
      </c>
      <c r="R50" s="129">
        <f>SUM(R14:R49)</f>
        <v>12659.209964294367</v>
      </c>
      <c r="S50" s="129">
        <f>SUM(S14:S49)</f>
        <v>1719.1958003812795</v>
      </c>
      <c r="T50" s="60"/>
      <c r="U50" s="60"/>
      <c r="V50" s="60"/>
    </row>
    <row r="51" spans="1:23" ht="14.25" customHeight="1" x14ac:dyDescent="0.2">
      <c r="A51" s="1"/>
      <c r="B51" s="1"/>
      <c r="C51" s="1"/>
      <c r="D51" s="1"/>
      <c r="E51" s="3"/>
      <c r="F51" s="3"/>
      <c r="G51" s="3"/>
      <c r="H51" s="1"/>
      <c r="I51" s="1"/>
      <c r="J51" s="1"/>
      <c r="K51" s="131"/>
      <c r="L51" s="131"/>
      <c r="M51" s="131"/>
      <c r="N51" s="131"/>
      <c r="O51" s="131"/>
      <c r="P51" s="131"/>
      <c r="Q51" s="129"/>
      <c r="R51" s="129"/>
      <c r="S51" s="129"/>
      <c r="T51" s="1"/>
      <c r="U51" s="1"/>
      <c r="V51" s="1"/>
    </row>
    <row r="52" spans="1:23" x14ac:dyDescent="0.2">
      <c r="A52" s="1"/>
      <c r="B52" s="1"/>
      <c r="C52" s="1"/>
      <c r="D52" s="1"/>
      <c r="E52" s="3"/>
      <c r="F52" s="3"/>
      <c r="G52" s="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211">
    <mergeCell ref="T44:V46"/>
    <mergeCell ref="T47:V49"/>
    <mergeCell ref="Q50:Q51"/>
    <mergeCell ref="S50:S51"/>
    <mergeCell ref="R50:R51"/>
    <mergeCell ref="K50:P51"/>
    <mergeCell ref="R44:R46"/>
    <mergeCell ref="S44:S46"/>
    <mergeCell ref="M44:M46"/>
    <mergeCell ref="N44:N46"/>
    <mergeCell ref="O44:O46"/>
    <mergeCell ref="P44:P46"/>
    <mergeCell ref="Q44:Q46"/>
    <mergeCell ref="B15:D16"/>
    <mergeCell ref="B14:D14"/>
    <mergeCell ref="A44:A46"/>
    <mergeCell ref="B44:D46"/>
    <mergeCell ref="A26:A28"/>
    <mergeCell ref="B26:D28"/>
    <mergeCell ref="H26:H28"/>
    <mergeCell ref="I26:I28"/>
    <mergeCell ref="J26:J28"/>
    <mergeCell ref="A14:A16"/>
    <mergeCell ref="H14:H16"/>
    <mergeCell ref="I14:I16"/>
    <mergeCell ref="J14:J16"/>
    <mergeCell ref="A17:A19"/>
    <mergeCell ref="A20:A22"/>
    <mergeCell ref="R23:R25"/>
    <mergeCell ref="S26:S28"/>
    <mergeCell ref="S23:S25"/>
    <mergeCell ref="S11:S13"/>
    <mergeCell ref="S20:S22"/>
    <mergeCell ref="S14:S16"/>
    <mergeCell ref="S17:S19"/>
    <mergeCell ref="H44:H46"/>
    <mergeCell ref="I44:I46"/>
    <mergeCell ref="J44:J46"/>
    <mergeCell ref="K44:K46"/>
    <mergeCell ref="L44:L46"/>
    <mergeCell ref="K26:K28"/>
    <mergeCell ref="L26:L28"/>
    <mergeCell ref="K14:K16"/>
    <mergeCell ref="L14:L16"/>
    <mergeCell ref="E9:N10"/>
    <mergeCell ref="A1:C7"/>
    <mergeCell ref="O2:P2"/>
    <mergeCell ref="O3:P3"/>
    <mergeCell ref="O4:P4"/>
    <mergeCell ref="O5:P5"/>
    <mergeCell ref="A11:A13"/>
    <mergeCell ref="M11:M13"/>
    <mergeCell ref="N11:N13"/>
    <mergeCell ref="E11:G13"/>
    <mergeCell ref="B11:D13"/>
    <mergeCell ref="Q14:Q16"/>
    <mergeCell ref="Q11:Q13"/>
    <mergeCell ref="H11:H13"/>
    <mergeCell ref="M14:M16"/>
    <mergeCell ref="N14:N16"/>
    <mergeCell ref="L11:L13"/>
    <mergeCell ref="K11:K13"/>
    <mergeCell ref="J11:J13"/>
    <mergeCell ref="I11:I13"/>
    <mergeCell ref="B20:D22"/>
    <mergeCell ref="H20:H22"/>
    <mergeCell ref="I20:I22"/>
    <mergeCell ref="J20:J22"/>
    <mergeCell ref="K20:K22"/>
    <mergeCell ref="B17:D19"/>
    <mergeCell ref="H17:H19"/>
    <mergeCell ref="N20:N22"/>
    <mergeCell ref="O20:O22"/>
    <mergeCell ref="O17:O19"/>
    <mergeCell ref="K17:K19"/>
    <mergeCell ref="L17:L19"/>
    <mergeCell ref="M17:M19"/>
    <mergeCell ref="N17:N19"/>
    <mergeCell ref="I17:I19"/>
    <mergeCell ref="J17:J19"/>
    <mergeCell ref="L20:L22"/>
    <mergeCell ref="M20:M22"/>
    <mergeCell ref="O47:O49"/>
    <mergeCell ref="P47:P49"/>
    <mergeCell ref="Q47:Q49"/>
    <mergeCell ref="R47:R49"/>
    <mergeCell ref="S47:S49"/>
    <mergeCell ref="A23:A25"/>
    <mergeCell ref="B23:D25"/>
    <mergeCell ref="H23:H25"/>
    <mergeCell ref="A29:A31"/>
    <mergeCell ref="I23:I25"/>
    <mergeCell ref="J23:J25"/>
    <mergeCell ref="K23:K25"/>
    <mergeCell ref="L23:L25"/>
    <mergeCell ref="M23:M25"/>
    <mergeCell ref="M26:M28"/>
    <mergeCell ref="N26:N28"/>
    <mergeCell ref="O26:O28"/>
    <mergeCell ref="P26:P28"/>
    <mergeCell ref="Q26:Q28"/>
    <mergeCell ref="R26:R28"/>
    <mergeCell ref="N23:N25"/>
    <mergeCell ref="O23:O25"/>
    <mergeCell ref="P23:P25"/>
    <mergeCell ref="Q23:Q25"/>
    <mergeCell ref="A47:A49"/>
    <mergeCell ref="B47:D49"/>
    <mergeCell ref="H47:H49"/>
    <mergeCell ref="I47:I49"/>
    <mergeCell ref="J47:J49"/>
    <mergeCell ref="K47:K49"/>
    <mergeCell ref="L47:L49"/>
    <mergeCell ref="M47:M49"/>
    <mergeCell ref="N47:N49"/>
    <mergeCell ref="H29:H31"/>
    <mergeCell ref="I29:I31"/>
    <mergeCell ref="J29:J31"/>
    <mergeCell ref="K29:K31"/>
    <mergeCell ref="L29:L31"/>
    <mergeCell ref="M29:M31"/>
    <mergeCell ref="N29:N31"/>
    <mergeCell ref="O29:O31"/>
    <mergeCell ref="Q2:U2"/>
    <mergeCell ref="Q3:U3"/>
    <mergeCell ref="Q4:U4"/>
    <mergeCell ref="Q5:U5"/>
    <mergeCell ref="P20:P22"/>
    <mergeCell ref="Q20:Q22"/>
    <mergeCell ref="R20:R22"/>
    <mergeCell ref="R14:R16"/>
    <mergeCell ref="P17:P19"/>
    <mergeCell ref="Q17:Q19"/>
    <mergeCell ref="R17:R19"/>
    <mergeCell ref="R11:R13"/>
    <mergeCell ref="O11:O13"/>
    <mergeCell ref="P11:P13"/>
    <mergeCell ref="O14:O16"/>
    <mergeCell ref="P14:P16"/>
    <mergeCell ref="O35:O37"/>
    <mergeCell ref="P35:P37"/>
    <mergeCell ref="P29:P31"/>
    <mergeCell ref="Q29:Q31"/>
    <mergeCell ref="R29:R31"/>
    <mergeCell ref="S29:S31"/>
    <mergeCell ref="A32:A34"/>
    <mergeCell ref="A35:A37"/>
    <mergeCell ref="B32:D34"/>
    <mergeCell ref="H32:H34"/>
    <mergeCell ref="I32:I34"/>
    <mergeCell ref="J32:J34"/>
    <mergeCell ref="K32:K34"/>
    <mergeCell ref="L32:L34"/>
    <mergeCell ref="M32:M34"/>
    <mergeCell ref="O32:O34"/>
    <mergeCell ref="P32:P34"/>
    <mergeCell ref="Q32:Q34"/>
    <mergeCell ref="R32:R34"/>
    <mergeCell ref="S32:S34"/>
    <mergeCell ref="N32:N34"/>
    <mergeCell ref="B35:D37"/>
    <mergeCell ref="H35:H37"/>
    <mergeCell ref="B29:D31"/>
    <mergeCell ref="B38:D40"/>
    <mergeCell ref="A38:A40"/>
    <mergeCell ref="T38:V40"/>
    <mergeCell ref="Q35:Q37"/>
    <mergeCell ref="R35:R37"/>
    <mergeCell ref="S35:S37"/>
    <mergeCell ref="I38:I40"/>
    <mergeCell ref="J38:J40"/>
    <mergeCell ref="K38:K40"/>
    <mergeCell ref="L38:L40"/>
    <mergeCell ref="M38:M40"/>
    <mergeCell ref="N38:N40"/>
    <mergeCell ref="O38:O40"/>
    <mergeCell ref="P38:P40"/>
    <mergeCell ref="Q38:Q40"/>
    <mergeCell ref="R38:R40"/>
    <mergeCell ref="S38:S40"/>
    <mergeCell ref="H38:H40"/>
    <mergeCell ref="I35:I37"/>
    <mergeCell ref="J35:J37"/>
    <mergeCell ref="K35:K37"/>
    <mergeCell ref="L35:L37"/>
    <mergeCell ref="M35:M37"/>
    <mergeCell ref="N35:N37"/>
    <mergeCell ref="T11:V13"/>
    <mergeCell ref="T14:V16"/>
    <mergeCell ref="T17:V19"/>
    <mergeCell ref="T20:V22"/>
    <mergeCell ref="T23:V25"/>
    <mergeCell ref="T26:V28"/>
    <mergeCell ref="T29:V31"/>
    <mergeCell ref="T32:V34"/>
    <mergeCell ref="T35:V37"/>
    <mergeCell ref="O41:O43"/>
    <mergeCell ref="P41:P43"/>
    <mergeCell ref="Q41:Q43"/>
    <mergeCell ref="R41:R43"/>
    <mergeCell ref="S41:S43"/>
    <mergeCell ref="T41:V43"/>
    <mergeCell ref="A41:A43"/>
    <mergeCell ref="B41:D43"/>
    <mergeCell ref="H41:H43"/>
    <mergeCell ref="I41:I43"/>
    <mergeCell ref="J41:J43"/>
    <mergeCell ref="K41:K43"/>
    <mergeCell ref="L41:L43"/>
    <mergeCell ref="M41:M43"/>
    <mergeCell ref="N41:N43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32"/>
  <sheetViews>
    <sheetView rightToLeft="1" tabSelected="1" topLeftCell="A7" workbookViewId="0">
      <selection activeCell="G28" sqref="G28"/>
    </sheetView>
  </sheetViews>
  <sheetFormatPr defaultRowHeight="14.25" x14ac:dyDescent="0.2"/>
  <cols>
    <col min="5" max="5" width="10.75" customWidth="1"/>
  </cols>
  <sheetData>
    <row r="1" spans="1:5" x14ac:dyDescent="0.2">
      <c r="A1" s="1"/>
      <c r="B1" s="1"/>
    </row>
    <row r="2" spans="1:5" x14ac:dyDescent="0.2">
      <c r="A2" s="3"/>
      <c r="B2" s="3"/>
    </row>
    <row r="8" spans="1:5" s="3" customFormat="1" x14ac:dyDescent="0.2"/>
    <row r="9" spans="1:5" s="3" customFormat="1" x14ac:dyDescent="0.2">
      <c r="B9" s="324" t="s">
        <v>88</v>
      </c>
      <c r="C9" s="324"/>
      <c r="D9" s="324"/>
    </row>
    <row r="10" spans="1:5" s="3" customFormat="1" x14ac:dyDescent="0.2">
      <c r="B10" s="324"/>
      <c r="C10" s="324"/>
      <c r="D10" s="324"/>
    </row>
    <row r="11" spans="1:5" ht="15" thickBot="1" x14ac:dyDescent="0.25"/>
    <row r="12" spans="1:5" ht="14.25" customHeight="1" thickBot="1" x14ac:dyDescent="0.25">
      <c r="A12" s="323" t="s">
        <v>75</v>
      </c>
      <c r="B12" s="323"/>
      <c r="C12" s="323"/>
      <c r="D12" s="323" t="s">
        <v>76</v>
      </c>
      <c r="E12" s="322" t="s">
        <v>77</v>
      </c>
    </row>
    <row r="13" spans="1:5" ht="14.25" customHeight="1" thickBot="1" x14ac:dyDescent="0.25">
      <c r="A13" s="323"/>
      <c r="B13" s="323"/>
      <c r="C13" s="323"/>
      <c r="D13" s="323"/>
      <c r="E13" s="322"/>
    </row>
    <row r="14" spans="1:5" ht="15.75" thickBot="1" x14ac:dyDescent="0.25">
      <c r="A14" s="117" t="s">
        <v>78</v>
      </c>
      <c r="B14" s="117"/>
      <c r="C14" s="117"/>
      <c r="D14" s="73">
        <v>20</v>
      </c>
      <c r="E14" s="90">
        <v>12659.209964294367</v>
      </c>
    </row>
    <row r="15" spans="1:5" ht="15.75" thickBot="1" x14ac:dyDescent="0.25">
      <c r="A15" s="117" t="s">
        <v>79</v>
      </c>
      <c r="B15" s="117"/>
      <c r="C15" s="117"/>
      <c r="D15" s="73">
        <v>20</v>
      </c>
      <c r="E15" s="90">
        <v>11882.401307172622</v>
      </c>
    </row>
    <row r="16" spans="1:5" ht="15.75" thickBot="1" x14ac:dyDescent="0.25">
      <c r="A16" s="117" t="s">
        <v>80</v>
      </c>
      <c r="B16" s="117"/>
      <c r="C16" s="117"/>
      <c r="D16" s="73">
        <v>20</v>
      </c>
      <c r="E16" s="90">
        <v>12089.497686499228</v>
      </c>
    </row>
    <row r="17" spans="1:5" ht="15.75" thickBot="1" x14ac:dyDescent="0.25">
      <c r="A17" s="117" t="s">
        <v>81</v>
      </c>
      <c r="B17" s="117"/>
      <c r="C17" s="117"/>
      <c r="D17" s="73">
        <v>20</v>
      </c>
      <c r="E17" s="90">
        <v>12437.320986444432</v>
      </c>
    </row>
    <row r="18" spans="1:5" ht="15.75" thickBot="1" x14ac:dyDescent="0.25">
      <c r="A18" s="117" t="s">
        <v>82</v>
      </c>
      <c r="B18" s="117"/>
      <c r="C18" s="117"/>
      <c r="D18" s="73">
        <v>20</v>
      </c>
      <c r="E18" s="90">
        <v>12051.036930338572</v>
      </c>
    </row>
    <row r="19" spans="1:5" ht="15.75" thickBot="1" x14ac:dyDescent="0.25">
      <c r="A19" s="117" t="s">
        <v>83</v>
      </c>
      <c r="B19" s="117"/>
      <c r="C19" s="117"/>
      <c r="D19" s="73">
        <v>20</v>
      </c>
      <c r="E19" s="90">
        <v>823.4546511319727</v>
      </c>
    </row>
    <row r="20" spans="1:5" ht="15.75" thickBot="1" x14ac:dyDescent="0.25">
      <c r="A20" s="117" t="s">
        <v>84</v>
      </c>
      <c r="B20" s="117"/>
      <c r="C20" s="117"/>
      <c r="D20" s="73">
        <v>20</v>
      </c>
      <c r="E20" s="90">
        <v>2662.66</v>
      </c>
    </row>
    <row r="21" spans="1:5" ht="15.75" thickBot="1" x14ac:dyDescent="0.25">
      <c r="A21" s="117" t="s">
        <v>85</v>
      </c>
      <c r="B21" s="117"/>
      <c r="C21" s="117"/>
      <c r="D21" s="73">
        <v>18</v>
      </c>
      <c r="E21" s="90">
        <v>7584.6</v>
      </c>
    </row>
    <row r="22" spans="1:5" s="3" customFormat="1" ht="15.75" thickBot="1" x14ac:dyDescent="0.25">
      <c r="A22" s="117" t="s">
        <v>86</v>
      </c>
      <c r="B22" s="117"/>
      <c r="C22" s="117"/>
      <c r="D22" s="73">
        <v>20</v>
      </c>
      <c r="E22" s="90">
        <v>2159.7199999999998</v>
      </c>
    </row>
    <row r="23" spans="1:5" s="3" customFormat="1" ht="15.75" thickBot="1" x14ac:dyDescent="0.25">
      <c r="A23" s="317" t="s">
        <v>89</v>
      </c>
      <c r="B23" s="318"/>
      <c r="C23" s="319"/>
      <c r="D23" s="73"/>
      <c r="E23" s="90">
        <v>165.98</v>
      </c>
    </row>
    <row r="24" spans="1:5" s="3" customFormat="1" ht="15.75" thickBot="1" x14ac:dyDescent="0.25">
      <c r="A24" s="317" t="s">
        <v>90</v>
      </c>
      <c r="B24" s="318"/>
      <c r="C24" s="319"/>
      <c r="D24" s="73"/>
      <c r="E24" s="90">
        <v>772.6</v>
      </c>
    </row>
    <row r="25" spans="1:5" s="3" customFormat="1" ht="15.75" thickBot="1" x14ac:dyDescent="0.25">
      <c r="A25" s="317" t="s">
        <v>91</v>
      </c>
      <c r="B25" s="318"/>
      <c r="C25" s="319"/>
      <c r="D25" s="73"/>
      <c r="E25" s="90">
        <v>365</v>
      </c>
    </row>
    <row r="26" spans="1:5" s="3" customFormat="1" ht="15.75" thickBot="1" x14ac:dyDescent="0.25">
      <c r="A26" s="317" t="s">
        <v>92</v>
      </c>
      <c r="B26" s="318"/>
      <c r="C26" s="319"/>
      <c r="D26" s="73"/>
      <c r="E26" s="90">
        <v>165.97</v>
      </c>
    </row>
    <row r="27" spans="1:5" s="3" customFormat="1" ht="15.75" thickBot="1" x14ac:dyDescent="0.25">
      <c r="A27" s="317" t="s">
        <v>93</v>
      </c>
      <c r="B27" s="318"/>
      <c r="C27" s="319"/>
      <c r="D27" s="73"/>
      <c r="E27" s="90">
        <v>0</v>
      </c>
    </row>
    <row r="28" spans="1:5" s="3" customFormat="1" ht="15.75" thickBot="1" x14ac:dyDescent="0.25">
      <c r="A28" s="317" t="s">
        <v>94</v>
      </c>
      <c r="B28" s="318"/>
      <c r="C28" s="319"/>
      <c r="D28" s="73"/>
      <c r="E28" s="90">
        <v>115.88</v>
      </c>
    </row>
    <row r="29" spans="1:5" s="3" customFormat="1" ht="15.75" thickBot="1" x14ac:dyDescent="0.25">
      <c r="A29" s="317" t="s">
        <v>95</v>
      </c>
      <c r="B29" s="318"/>
      <c r="C29" s="319"/>
      <c r="D29" s="73"/>
      <c r="E29" s="90">
        <v>0</v>
      </c>
    </row>
    <row r="30" spans="1:5" ht="15.75" thickBot="1" x14ac:dyDescent="0.3">
      <c r="A30" s="315" t="s">
        <v>96</v>
      </c>
      <c r="B30" s="315"/>
      <c r="C30" s="316"/>
      <c r="D30" s="73"/>
      <c r="E30" s="90">
        <v>0</v>
      </c>
    </row>
    <row r="31" spans="1:5" ht="14.25" customHeight="1" thickBot="1" x14ac:dyDescent="0.25">
      <c r="A31" s="117" t="s">
        <v>87</v>
      </c>
      <c r="B31" s="117"/>
      <c r="C31" s="117"/>
      <c r="D31" s="117"/>
      <c r="E31" s="320">
        <f>SUM(E14:E30)</f>
        <v>75935.331525881207</v>
      </c>
    </row>
    <row r="32" spans="1:5" ht="14.25" customHeight="1" thickBot="1" x14ac:dyDescent="0.25">
      <c r="A32" s="117"/>
      <c r="B32" s="117"/>
      <c r="C32" s="117"/>
      <c r="D32" s="117"/>
      <c r="E32" s="321"/>
    </row>
  </sheetData>
  <mergeCells count="23">
    <mergeCell ref="A18:C18"/>
    <mergeCell ref="A12:C13"/>
    <mergeCell ref="D12:D13"/>
    <mergeCell ref="B9:D10"/>
    <mergeCell ref="E12:E13"/>
    <mergeCell ref="A14:C14"/>
    <mergeCell ref="A15:C15"/>
    <mergeCell ref="A16:C16"/>
    <mergeCell ref="A17:C17"/>
    <mergeCell ref="A19:C19"/>
    <mergeCell ref="A20:C20"/>
    <mergeCell ref="A21:C21"/>
    <mergeCell ref="A22:C22"/>
    <mergeCell ref="E31:E32"/>
    <mergeCell ref="A31:D32"/>
    <mergeCell ref="A23:C23"/>
    <mergeCell ref="A30:C30"/>
    <mergeCell ref="A24:C24"/>
    <mergeCell ref="A25:C25"/>
    <mergeCell ref="A26:C26"/>
    <mergeCell ref="A27:C27"/>
    <mergeCell ref="A28:C28"/>
    <mergeCell ref="A29:C29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V52"/>
  <sheetViews>
    <sheetView rightToLeft="1" topLeftCell="A26" workbookViewId="0">
      <selection activeCell="S47" sqref="S47:S49"/>
    </sheetView>
  </sheetViews>
  <sheetFormatPr defaultRowHeight="14.25" x14ac:dyDescent="0.2"/>
  <cols>
    <col min="4" max="4" width="8" customWidth="1"/>
    <col min="7" max="7" width="8.5" customWidth="1"/>
    <col min="8" max="8" width="7.25" customWidth="1"/>
    <col min="9" max="9" width="4.25" customWidth="1"/>
    <col min="10" max="10" width="5.375" customWidth="1"/>
    <col min="11" max="12" width="5.75" customWidth="1"/>
    <col min="13" max="13" width="6.875" customWidth="1"/>
    <col min="14" max="14" width="7.125" customWidth="1"/>
    <col min="15" max="15" width="5.75" customWidth="1"/>
    <col min="16" max="16" width="6.5" customWidth="1"/>
    <col min="17" max="17" width="7.625" customWidth="1"/>
    <col min="18" max="18" width="5.75" customWidth="1"/>
    <col min="19" max="19" width="6.125" customWidth="1"/>
    <col min="21" max="22" width="9" customWidth="1"/>
  </cols>
  <sheetData>
    <row r="2" spans="1:22" ht="18" customHeight="1" x14ac:dyDescent="0.2">
      <c r="O2" s="122" t="s">
        <v>0</v>
      </c>
      <c r="P2" s="122"/>
      <c r="Q2" s="119"/>
      <c r="R2" s="119"/>
      <c r="S2" s="119"/>
      <c r="T2" s="119"/>
      <c r="U2" s="119"/>
    </row>
    <row r="3" spans="1:22" ht="16.5" customHeight="1" x14ac:dyDescent="0.2">
      <c r="O3" s="122" t="s">
        <v>1</v>
      </c>
      <c r="P3" s="122"/>
      <c r="Q3" s="119"/>
      <c r="R3" s="119"/>
      <c r="S3" s="119"/>
      <c r="T3" s="119"/>
      <c r="U3" s="119"/>
    </row>
    <row r="4" spans="1:22" ht="15.75" customHeight="1" x14ac:dyDescent="0.2">
      <c r="O4" s="123" t="s">
        <v>2</v>
      </c>
      <c r="P4" s="123"/>
      <c r="Q4" s="119"/>
      <c r="R4" s="119"/>
      <c r="S4" s="119"/>
      <c r="T4" s="119"/>
      <c r="U4" s="119"/>
    </row>
    <row r="5" spans="1:22" ht="18" customHeight="1" x14ac:dyDescent="0.2">
      <c r="O5" s="123" t="s">
        <v>3</v>
      </c>
      <c r="P5" s="123"/>
      <c r="Q5" s="119"/>
      <c r="R5" s="119"/>
      <c r="S5" s="119"/>
      <c r="T5" s="119"/>
      <c r="U5" s="119"/>
    </row>
    <row r="9" spans="1:22" x14ac:dyDescent="0.2">
      <c r="A9" s="3"/>
      <c r="B9" s="3"/>
      <c r="C9" s="3"/>
      <c r="D9" s="3"/>
      <c r="E9" s="121" t="s">
        <v>21</v>
      </c>
      <c r="F9" s="121"/>
      <c r="G9" s="121"/>
      <c r="H9" s="121"/>
      <c r="I9" s="121"/>
      <c r="J9" s="121"/>
      <c r="K9" s="121"/>
      <c r="L9" s="121"/>
      <c r="M9" s="121"/>
      <c r="N9" s="121"/>
      <c r="O9" s="3"/>
      <c r="P9" s="3"/>
      <c r="Q9" s="3"/>
      <c r="R9" s="3"/>
      <c r="S9" s="3"/>
      <c r="T9" s="3"/>
      <c r="U9" s="3"/>
      <c r="V9" s="3"/>
    </row>
    <row r="10" spans="1:22" ht="15" thickBot="1" x14ac:dyDescent="0.25">
      <c r="A10" s="3"/>
      <c r="B10" s="3"/>
      <c r="C10" s="3"/>
      <c r="D10" s="3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3"/>
      <c r="P10" s="3"/>
      <c r="Q10" s="3"/>
      <c r="R10" s="3"/>
      <c r="S10" s="3"/>
      <c r="T10" s="3"/>
      <c r="U10" s="3"/>
      <c r="V10" s="3"/>
    </row>
    <row r="11" spans="1:22" ht="14.25" customHeight="1" thickBot="1" x14ac:dyDescent="0.25">
      <c r="A11" s="117" t="s">
        <v>4</v>
      </c>
      <c r="B11" s="117" t="s">
        <v>5</v>
      </c>
      <c r="C11" s="117"/>
      <c r="D11" s="117"/>
      <c r="E11" s="117" t="s">
        <v>6</v>
      </c>
      <c r="F11" s="117"/>
      <c r="G11" s="117"/>
      <c r="H11" s="120" t="s">
        <v>11</v>
      </c>
      <c r="I11" s="120" t="s">
        <v>7</v>
      </c>
      <c r="J11" s="120" t="s">
        <v>8</v>
      </c>
      <c r="K11" s="120" t="s">
        <v>10</v>
      </c>
      <c r="L11" s="120" t="s">
        <v>9</v>
      </c>
      <c r="M11" s="120" t="s">
        <v>13</v>
      </c>
      <c r="N11" s="120" t="s">
        <v>15</v>
      </c>
      <c r="O11" s="120" t="s">
        <v>12</v>
      </c>
      <c r="P11" s="120" t="s">
        <v>14</v>
      </c>
      <c r="Q11" s="120" t="s">
        <v>16</v>
      </c>
      <c r="R11" s="120" t="s">
        <v>17</v>
      </c>
      <c r="S11" s="125" t="s">
        <v>18</v>
      </c>
      <c r="T11" s="117" t="s">
        <v>62</v>
      </c>
      <c r="U11" s="117"/>
      <c r="V11" s="117"/>
    </row>
    <row r="12" spans="1:22" ht="14.25" customHeight="1" thickBot="1" x14ac:dyDescent="0.25">
      <c r="A12" s="117"/>
      <c r="B12" s="117"/>
      <c r="C12" s="117"/>
      <c r="D12" s="117"/>
      <c r="E12" s="117"/>
      <c r="F12" s="117"/>
      <c r="G12" s="117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5"/>
      <c r="T12" s="117"/>
      <c r="U12" s="117"/>
      <c r="V12" s="117"/>
    </row>
    <row r="13" spans="1:22" ht="15" customHeight="1" thickBot="1" x14ac:dyDescent="0.25">
      <c r="A13" s="117"/>
      <c r="B13" s="117"/>
      <c r="C13" s="117"/>
      <c r="D13" s="117"/>
      <c r="E13" s="117"/>
      <c r="F13" s="117"/>
      <c r="G13" s="117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5"/>
      <c r="T13" s="117"/>
      <c r="U13" s="117"/>
      <c r="V13" s="117"/>
    </row>
    <row r="14" spans="1:22" ht="15" thickBot="1" x14ac:dyDescent="0.25">
      <c r="A14" s="95">
        <v>1</v>
      </c>
      <c r="B14" s="140" t="s">
        <v>29</v>
      </c>
      <c r="C14" s="140"/>
      <c r="D14" s="140"/>
      <c r="E14" s="66"/>
      <c r="F14" s="55"/>
      <c r="G14" s="67"/>
      <c r="H14" s="94">
        <v>7</v>
      </c>
      <c r="I14" s="95">
        <v>20</v>
      </c>
      <c r="J14" s="95">
        <v>8</v>
      </c>
      <c r="K14" s="128">
        <v>8.8000000000000007</v>
      </c>
      <c r="L14" s="94">
        <f>IF(H14&gt;0,ROUNDUP((J14*K14),0),0)</f>
        <v>71</v>
      </c>
      <c r="M14" s="95">
        <f>IF(H14&gt;0,ROUNDDOWN((12/H14),0),0)</f>
        <v>1</v>
      </c>
      <c r="N14" s="95">
        <f>IF(H14&gt;0,ROUNDUP((L14/M14),0),0)</f>
        <v>71</v>
      </c>
      <c r="O14" s="93">
        <f>IF(H14&gt;0,12-(M14*H14),0)</f>
        <v>5</v>
      </c>
      <c r="P14" s="93">
        <f>IF(O14&gt;0,N14,0)</f>
        <v>71</v>
      </c>
      <c r="Q14" s="94">
        <f>12*N14*(I14*I14)/162.2433</f>
        <v>2100.5489903126968</v>
      </c>
      <c r="R14" s="95">
        <f>H14*L14*(I14*I14)/162.2433</f>
        <v>1225.3202443490732</v>
      </c>
      <c r="S14" s="93">
        <f>IF(O14&gt;0,Q14-R14,0)</f>
        <v>875.22874596362362</v>
      </c>
      <c r="T14" s="95"/>
      <c r="U14" s="95"/>
      <c r="V14" s="95"/>
    </row>
    <row r="15" spans="1:22" ht="15" thickBot="1" x14ac:dyDescent="0.25">
      <c r="A15" s="95"/>
      <c r="B15" s="141" t="s">
        <v>65</v>
      </c>
      <c r="C15" s="142"/>
      <c r="D15" s="143"/>
      <c r="E15" s="85">
        <v>0.66</v>
      </c>
      <c r="F15" s="62"/>
      <c r="G15" s="69"/>
      <c r="H15" s="94"/>
      <c r="I15" s="95"/>
      <c r="J15" s="95"/>
      <c r="K15" s="128"/>
      <c r="L15" s="94"/>
      <c r="M15" s="95"/>
      <c r="N15" s="95"/>
      <c r="O15" s="93"/>
      <c r="P15" s="93"/>
      <c r="Q15" s="94"/>
      <c r="R15" s="95"/>
      <c r="S15" s="93"/>
      <c r="T15" s="95"/>
      <c r="U15" s="95"/>
      <c r="V15" s="95"/>
    </row>
    <row r="16" spans="1:22" ht="15" thickBot="1" x14ac:dyDescent="0.25">
      <c r="A16" s="95"/>
      <c r="B16" s="144"/>
      <c r="C16" s="145"/>
      <c r="D16" s="146"/>
      <c r="E16" s="70"/>
      <c r="F16" s="75">
        <v>6.34</v>
      </c>
      <c r="G16" s="71"/>
      <c r="H16" s="94"/>
      <c r="I16" s="95"/>
      <c r="J16" s="95"/>
      <c r="K16" s="128"/>
      <c r="L16" s="94"/>
      <c r="M16" s="95"/>
      <c r="N16" s="95"/>
      <c r="O16" s="93"/>
      <c r="P16" s="93"/>
      <c r="Q16" s="94"/>
      <c r="R16" s="95"/>
      <c r="S16" s="93"/>
      <c r="T16" s="95"/>
      <c r="U16" s="95"/>
      <c r="V16" s="95"/>
    </row>
    <row r="17" spans="1:22" ht="15" thickBot="1" x14ac:dyDescent="0.25">
      <c r="A17" s="95">
        <v>2</v>
      </c>
      <c r="B17" s="108" t="s">
        <v>65</v>
      </c>
      <c r="C17" s="109"/>
      <c r="D17" s="134"/>
      <c r="E17" s="66"/>
      <c r="F17" s="55"/>
      <c r="G17" s="67"/>
      <c r="H17" s="94">
        <v>12</v>
      </c>
      <c r="I17" s="95">
        <v>20</v>
      </c>
      <c r="J17" s="95">
        <v>8</v>
      </c>
      <c r="K17" s="95">
        <v>8.8000000000000007</v>
      </c>
      <c r="L17" s="94">
        <f t="shared" ref="L17" si="0">IF(H17&gt;0,ROUNDUP((J17*K17),0),0)</f>
        <v>71</v>
      </c>
      <c r="M17" s="95">
        <f t="shared" ref="M17" si="1">IF(H17&gt;0,ROUNDDOWN((12/H17),0),0)</f>
        <v>1</v>
      </c>
      <c r="N17" s="95">
        <f t="shared" ref="N17" si="2">IF(H17&gt;0,ROUNDUP((L17/M17),0),0)</f>
        <v>71</v>
      </c>
      <c r="O17" s="93">
        <f t="shared" ref="O17" si="3">IF(H17&gt;0,12-(M17*H17),0)</f>
        <v>0</v>
      </c>
      <c r="P17" s="93">
        <f t="shared" ref="P17" si="4">IF(O17&gt;0,N17,0)</f>
        <v>0</v>
      </c>
      <c r="Q17" s="94">
        <f t="shared" ref="Q17" si="5">12*N17*(I17*I17)/162.2433</f>
        <v>2100.5489903126968</v>
      </c>
      <c r="R17" s="95">
        <f t="shared" ref="R17" si="6">H17*L17*(I17*I17)/162.2433</f>
        <v>2100.5489903126968</v>
      </c>
      <c r="S17" s="93">
        <f t="shared" ref="S17" si="7">IF(O17&gt;0,Q17-R17,0)</f>
        <v>0</v>
      </c>
      <c r="T17" s="95"/>
      <c r="U17" s="95"/>
      <c r="V17" s="95"/>
    </row>
    <row r="18" spans="1:22" ht="15" thickBot="1" x14ac:dyDescent="0.25">
      <c r="A18" s="95"/>
      <c r="B18" s="110"/>
      <c r="C18" s="111"/>
      <c r="D18" s="135"/>
      <c r="E18" s="68"/>
      <c r="F18" s="62">
        <v>12</v>
      </c>
      <c r="G18" s="69"/>
      <c r="H18" s="94"/>
      <c r="I18" s="95"/>
      <c r="J18" s="95"/>
      <c r="K18" s="95"/>
      <c r="L18" s="94"/>
      <c r="M18" s="95"/>
      <c r="N18" s="95"/>
      <c r="O18" s="93"/>
      <c r="P18" s="93"/>
      <c r="Q18" s="94"/>
      <c r="R18" s="95"/>
      <c r="S18" s="93"/>
      <c r="T18" s="95"/>
      <c r="U18" s="95"/>
      <c r="V18" s="95"/>
    </row>
    <row r="19" spans="1:22" ht="15" thickBot="1" x14ac:dyDescent="0.25">
      <c r="A19" s="95"/>
      <c r="B19" s="112"/>
      <c r="C19" s="113"/>
      <c r="D19" s="136"/>
      <c r="E19" s="70"/>
      <c r="F19" s="63"/>
      <c r="G19" s="71"/>
      <c r="H19" s="94"/>
      <c r="I19" s="95"/>
      <c r="J19" s="95"/>
      <c r="K19" s="95"/>
      <c r="L19" s="94"/>
      <c r="M19" s="95"/>
      <c r="N19" s="95"/>
      <c r="O19" s="93"/>
      <c r="P19" s="93"/>
      <c r="Q19" s="94"/>
      <c r="R19" s="95"/>
      <c r="S19" s="93"/>
      <c r="T19" s="95"/>
      <c r="U19" s="95"/>
      <c r="V19" s="95"/>
    </row>
    <row r="20" spans="1:22" ht="15" thickBot="1" x14ac:dyDescent="0.25">
      <c r="A20" s="95">
        <v>3</v>
      </c>
      <c r="B20" s="108" t="s">
        <v>65</v>
      </c>
      <c r="C20" s="109"/>
      <c r="D20" s="134"/>
      <c r="E20" s="66"/>
      <c r="F20" s="55"/>
      <c r="G20" s="67"/>
      <c r="H20" s="94">
        <v>8</v>
      </c>
      <c r="I20" s="95">
        <v>20</v>
      </c>
      <c r="J20" s="95">
        <v>8</v>
      </c>
      <c r="K20" s="95">
        <v>8.8000000000000007</v>
      </c>
      <c r="L20" s="94">
        <f t="shared" ref="L20" si="8">IF(H20&gt;0,ROUNDUP((J20*K20),0),0)</f>
        <v>71</v>
      </c>
      <c r="M20" s="95">
        <f t="shared" ref="M20" si="9">IF(H20&gt;0,ROUNDDOWN((12/H20),0),0)</f>
        <v>1</v>
      </c>
      <c r="N20" s="95">
        <f t="shared" ref="N20" si="10">IF(H20&gt;0,ROUNDUP((L20/M20),0),0)</f>
        <v>71</v>
      </c>
      <c r="O20" s="93">
        <f t="shared" ref="O20" si="11">IF(H20&gt;0,12-(M20*H20),0)</f>
        <v>4</v>
      </c>
      <c r="P20" s="93">
        <f t="shared" ref="P20" si="12">IF(O20&gt;0,N20,0)</f>
        <v>71</v>
      </c>
      <c r="Q20" s="94">
        <f t="shared" ref="Q20" si="13">12*N20*(I20*I20)/162.2433</f>
        <v>2100.5489903126968</v>
      </c>
      <c r="R20" s="95">
        <f t="shared" ref="R20" si="14">H20*L20*(I20*I20)/162.2433</f>
        <v>1400.3659935417979</v>
      </c>
      <c r="S20" s="93">
        <f t="shared" ref="S20" si="15">IF(O20&gt;0,Q20-R20,0)</f>
        <v>700.18299677089885</v>
      </c>
      <c r="T20" s="95"/>
      <c r="U20" s="95"/>
      <c r="V20" s="95"/>
    </row>
    <row r="21" spans="1:22" ht="15" thickBot="1" x14ac:dyDescent="0.25">
      <c r="A21" s="95"/>
      <c r="B21" s="110"/>
      <c r="C21" s="111"/>
      <c r="D21" s="135"/>
      <c r="E21" s="68"/>
      <c r="F21" s="62">
        <v>8</v>
      </c>
      <c r="G21" s="69"/>
      <c r="H21" s="94"/>
      <c r="I21" s="95"/>
      <c r="J21" s="95"/>
      <c r="K21" s="95"/>
      <c r="L21" s="94"/>
      <c r="M21" s="95"/>
      <c r="N21" s="95"/>
      <c r="O21" s="93"/>
      <c r="P21" s="93"/>
      <c r="Q21" s="94"/>
      <c r="R21" s="95"/>
      <c r="S21" s="93"/>
      <c r="T21" s="95"/>
      <c r="U21" s="95"/>
      <c r="V21" s="95"/>
    </row>
    <row r="22" spans="1:22" ht="15" thickBot="1" x14ac:dyDescent="0.25">
      <c r="A22" s="95"/>
      <c r="B22" s="112"/>
      <c r="C22" s="113"/>
      <c r="D22" s="136"/>
      <c r="E22" s="70"/>
      <c r="F22" s="63"/>
      <c r="G22" s="71"/>
      <c r="H22" s="94"/>
      <c r="I22" s="95"/>
      <c r="J22" s="95"/>
      <c r="K22" s="95"/>
      <c r="L22" s="94"/>
      <c r="M22" s="95"/>
      <c r="N22" s="95"/>
      <c r="O22" s="93"/>
      <c r="P22" s="93"/>
      <c r="Q22" s="94"/>
      <c r="R22" s="95"/>
      <c r="S22" s="93"/>
      <c r="T22" s="95"/>
      <c r="U22" s="95"/>
      <c r="V22" s="95"/>
    </row>
    <row r="23" spans="1:22" ht="15" thickBot="1" x14ac:dyDescent="0.25">
      <c r="A23" s="95">
        <v>4</v>
      </c>
      <c r="B23" s="108" t="s">
        <v>65</v>
      </c>
      <c r="C23" s="109"/>
      <c r="D23" s="134"/>
      <c r="E23" s="66"/>
      <c r="F23" s="55"/>
      <c r="G23" s="67"/>
      <c r="H23" s="94">
        <v>0</v>
      </c>
      <c r="I23" s="95">
        <v>0</v>
      </c>
      <c r="J23" s="95">
        <v>0</v>
      </c>
      <c r="K23" s="95">
        <v>0</v>
      </c>
      <c r="L23" s="94">
        <f t="shared" ref="L23" si="16">IF(H23&gt;0,ROUNDUP((J23*K23),0),0)</f>
        <v>0</v>
      </c>
      <c r="M23" s="95">
        <f t="shared" ref="M23" si="17">IF(H23&gt;0,ROUNDDOWN((12/H23),0),0)</f>
        <v>0</v>
      </c>
      <c r="N23" s="95">
        <f t="shared" ref="N23" si="18">IF(H23&gt;0,ROUNDUP((L23/M23),0),0)</f>
        <v>0</v>
      </c>
      <c r="O23" s="93">
        <f t="shared" ref="O23" si="19">IF(H23&gt;0,12-(M23*H23),0)</f>
        <v>0</v>
      </c>
      <c r="P23" s="93">
        <f t="shared" ref="P23" si="20">IF(O23&gt;0,N23,0)</f>
        <v>0</v>
      </c>
      <c r="Q23" s="94">
        <f t="shared" ref="Q23" si="21">12*N23*(I23*I23)/162.2433</f>
        <v>0</v>
      </c>
      <c r="R23" s="95">
        <f t="shared" ref="R23" si="22">H23*L23*(I23*I23)/162.2433</f>
        <v>0</v>
      </c>
      <c r="S23" s="93">
        <f t="shared" ref="S23" si="23">IF(O23&gt;0,Q23-R23,0)</f>
        <v>0</v>
      </c>
      <c r="T23" s="95"/>
      <c r="U23" s="95"/>
      <c r="V23" s="95"/>
    </row>
    <row r="24" spans="1:22" ht="15" thickBot="1" x14ac:dyDescent="0.25">
      <c r="A24" s="95"/>
      <c r="B24" s="110"/>
      <c r="C24" s="111"/>
      <c r="D24" s="135"/>
      <c r="E24" s="68"/>
      <c r="F24" s="62"/>
      <c r="G24" s="69"/>
      <c r="H24" s="94"/>
      <c r="I24" s="95"/>
      <c r="J24" s="95"/>
      <c r="K24" s="95"/>
      <c r="L24" s="94"/>
      <c r="M24" s="95"/>
      <c r="N24" s="95"/>
      <c r="O24" s="93"/>
      <c r="P24" s="93"/>
      <c r="Q24" s="94"/>
      <c r="R24" s="95"/>
      <c r="S24" s="93"/>
      <c r="T24" s="95"/>
      <c r="U24" s="95"/>
      <c r="V24" s="95"/>
    </row>
    <row r="25" spans="1:22" ht="15" thickBot="1" x14ac:dyDescent="0.25">
      <c r="A25" s="95"/>
      <c r="B25" s="112"/>
      <c r="C25" s="113"/>
      <c r="D25" s="136"/>
      <c r="E25" s="70"/>
      <c r="F25" s="63"/>
      <c r="G25" s="71"/>
      <c r="H25" s="94"/>
      <c r="I25" s="95"/>
      <c r="J25" s="95"/>
      <c r="K25" s="95"/>
      <c r="L25" s="94"/>
      <c r="M25" s="95"/>
      <c r="N25" s="95"/>
      <c r="O25" s="93"/>
      <c r="P25" s="93"/>
      <c r="Q25" s="94"/>
      <c r="R25" s="95"/>
      <c r="S25" s="93"/>
      <c r="T25" s="95"/>
      <c r="U25" s="95"/>
      <c r="V25" s="95"/>
    </row>
    <row r="26" spans="1:22" ht="15" thickBot="1" x14ac:dyDescent="0.25">
      <c r="A26" s="95">
        <v>5</v>
      </c>
      <c r="B26" s="108" t="s">
        <v>68</v>
      </c>
      <c r="C26" s="109"/>
      <c r="D26" s="134"/>
      <c r="E26" s="66"/>
      <c r="F26" s="55"/>
      <c r="G26" s="67"/>
      <c r="H26" s="94">
        <v>10</v>
      </c>
      <c r="I26" s="95">
        <v>20</v>
      </c>
      <c r="J26" s="95">
        <v>8</v>
      </c>
      <c r="K26" s="95">
        <v>8.8000000000000007</v>
      </c>
      <c r="L26" s="94">
        <f t="shared" ref="L26" si="24">IF(H26&gt;0,ROUNDUP((J26*K26),0),0)</f>
        <v>71</v>
      </c>
      <c r="M26" s="95">
        <f t="shared" ref="M26" si="25">IF(H26&gt;0,ROUNDDOWN((12/H26),0),0)</f>
        <v>1</v>
      </c>
      <c r="N26" s="95">
        <f t="shared" ref="N26" si="26">IF(H26&gt;0,ROUNDUP((L26/M26),0),0)</f>
        <v>71</v>
      </c>
      <c r="O26" s="93">
        <f t="shared" ref="O26" si="27">IF(H26&gt;0,12-(M26*H26),0)</f>
        <v>2</v>
      </c>
      <c r="P26" s="93">
        <f t="shared" ref="P26" si="28">IF(O26&gt;0,N26,0)</f>
        <v>71</v>
      </c>
      <c r="Q26" s="94">
        <f t="shared" ref="Q26" si="29">12*N26*(I26*I26)/162.2433</f>
        <v>2100.5489903126968</v>
      </c>
      <c r="R26" s="95">
        <f t="shared" ref="R26" si="30">H26*L26*(I26*I26)/162.2433</f>
        <v>1750.4574919272475</v>
      </c>
      <c r="S26" s="93">
        <f t="shared" ref="S26" si="31">IF(O26&gt;0,Q26-R26,0)</f>
        <v>350.09149838544931</v>
      </c>
      <c r="T26" s="95"/>
      <c r="U26" s="95"/>
      <c r="V26" s="95"/>
    </row>
    <row r="27" spans="1:22" ht="15" thickBot="1" x14ac:dyDescent="0.25">
      <c r="A27" s="95"/>
      <c r="B27" s="110"/>
      <c r="C27" s="111"/>
      <c r="D27" s="135"/>
      <c r="E27" s="68"/>
      <c r="F27" s="62"/>
      <c r="G27" s="69">
        <v>0.66</v>
      </c>
      <c r="H27" s="94"/>
      <c r="I27" s="95"/>
      <c r="J27" s="95"/>
      <c r="K27" s="95"/>
      <c r="L27" s="94"/>
      <c r="M27" s="95"/>
      <c r="N27" s="95"/>
      <c r="O27" s="93"/>
      <c r="P27" s="93"/>
      <c r="Q27" s="94"/>
      <c r="R27" s="95"/>
      <c r="S27" s="93"/>
      <c r="T27" s="95"/>
      <c r="U27" s="95"/>
      <c r="V27" s="95"/>
    </row>
    <row r="28" spans="1:22" ht="15" thickBot="1" x14ac:dyDescent="0.25">
      <c r="A28" s="95"/>
      <c r="B28" s="112"/>
      <c r="C28" s="113"/>
      <c r="D28" s="136"/>
      <c r="E28" s="70"/>
      <c r="F28" s="63">
        <v>9.34</v>
      </c>
      <c r="G28" s="71"/>
      <c r="H28" s="94"/>
      <c r="I28" s="95"/>
      <c r="J28" s="95"/>
      <c r="K28" s="95"/>
      <c r="L28" s="94"/>
      <c r="M28" s="95"/>
      <c r="N28" s="95"/>
      <c r="O28" s="93"/>
      <c r="P28" s="93"/>
      <c r="Q28" s="94"/>
      <c r="R28" s="95"/>
      <c r="S28" s="93"/>
      <c r="T28" s="95"/>
      <c r="U28" s="95"/>
      <c r="V28" s="95"/>
    </row>
    <row r="29" spans="1:22" s="3" customFormat="1" ht="15" thickBot="1" x14ac:dyDescent="0.25">
      <c r="A29" s="95">
        <v>6</v>
      </c>
      <c r="B29" s="108" t="s">
        <v>68</v>
      </c>
      <c r="C29" s="109"/>
      <c r="D29" s="134"/>
      <c r="E29" s="66"/>
      <c r="F29" s="55"/>
      <c r="G29" s="67"/>
      <c r="H29" s="94">
        <v>12</v>
      </c>
      <c r="I29" s="95">
        <v>20</v>
      </c>
      <c r="J29" s="95">
        <v>8</v>
      </c>
      <c r="K29" s="95">
        <v>8.8000000000000007</v>
      </c>
      <c r="L29" s="94">
        <f t="shared" ref="L29:L41" si="32">IF(H29&gt;0,ROUNDUP((J29*K29),0),0)</f>
        <v>71</v>
      </c>
      <c r="M29" s="95">
        <f t="shared" ref="M29:M41" si="33">IF(H29&gt;0,ROUNDDOWN((12/H29),0),0)</f>
        <v>1</v>
      </c>
      <c r="N29" s="95">
        <f t="shared" ref="N29:N41" si="34">IF(H29&gt;0,ROUNDUP((L29/M29),0),0)</f>
        <v>71</v>
      </c>
      <c r="O29" s="93">
        <f t="shared" ref="O29:O41" si="35">IF(H29&gt;0,12-(M29*H29),0)</f>
        <v>0</v>
      </c>
      <c r="P29" s="93">
        <f t="shared" ref="P29:P41" si="36">IF(O29&gt;0,N29,0)</f>
        <v>0</v>
      </c>
      <c r="Q29" s="94">
        <f t="shared" ref="Q29:Q41" si="37">12*N29*(I29*I29)/162.2433</f>
        <v>2100.5489903126968</v>
      </c>
      <c r="R29" s="95">
        <f t="shared" ref="R29:R41" si="38">H29*L29*(I29*I29)/162.2433</f>
        <v>2100.5489903126968</v>
      </c>
      <c r="S29" s="93">
        <f t="shared" ref="S29" si="39">IF(O29&gt;0,Q29-R29,0)</f>
        <v>0</v>
      </c>
      <c r="T29" s="95"/>
      <c r="U29" s="95"/>
      <c r="V29" s="95"/>
    </row>
    <row r="30" spans="1:22" s="3" customFormat="1" ht="15" thickBot="1" x14ac:dyDescent="0.25">
      <c r="A30" s="95"/>
      <c r="B30" s="110"/>
      <c r="C30" s="111"/>
      <c r="D30" s="135"/>
      <c r="E30" s="68"/>
      <c r="F30" s="62">
        <v>12</v>
      </c>
      <c r="G30" s="69"/>
      <c r="H30" s="94"/>
      <c r="I30" s="95"/>
      <c r="J30" s="95"/>
      <c r="K30" s="95"/>
      <c r="L30" s="94"/>
      <c r="M30" s="95"/>
      <c r="N30" s="95"/>
      <c r="O30" s="93"/>
      <c r="P30" s="93"/>
      <c r="Q30" s="94"/>
      <c r="R30" s="95"/>
      <c r="S30" s="93"/>
      <c r="T30" s="95"/>
      <c r="U30" s="95"/>
      <c r="V30" s="95"/>
    </row>
    <row r="31" spans="1:22" s="3" customFormat="1" ht="15" thickBot="1" x14ac:dyDescent="0.25">
      <c r="A31" s="95"/>
      <c r="B31" s="112"/>
      <c r="C31" s="113"/>
      <c r="D31" s="136"/>
      <c r="E31" s="70"/>
      <c r="F31" s="63"/>
      <c r="G31" s="71"/>
      <c r="H31" s="94"/>
      <c r="I31" s="95"/>
      <c r="J31" s="95"/>
      <c r="K31" s="95"/>
      <c r="L31" s="94"/>
      <c r="M31" s="95"/>
      <c r="N31" s="95"/>
      <c r="O31" s="93"/>
      <c r="P31" s="93"/>
      <c r="Q31" s="94"/>
      <c r="R31" s="95"/>
      <c r="S31" s="93"/>
      <c r="T31" s="95"/>
      <c r="U31" s="95"/>
      <c r="V31" s="95"/>
    </row>
    <row r="32" spans="1:22" s="3" customFormat="1" ht="15" thickBot="1" x14ac:dyDescent="0.25">
      <c r="A32" s="95">
        <v>7</v>
      </c>
      <c r="B32" s="108" t="s">
        <v>68</v>
      </c>
      <c r="C32" s="109"/>
      <c r="D32" s="134"/>
      <c r="E32" s="66"/>
      <c r="F32" s="55"/>
      <c r="G32" s="55"/>
      <c r="H32" s="94">
        <v>5</v>
      </c>
      <c r="I32" s="95">
        <v>20</v>
      </c>
      <c r="J32" s="95">
        <v>8</v>
      </c>
      <c r="K32" s="95">
        <v>8.8000000000000007</v>
      </c>
      <c r="L32" s="94">
        <f t="shared" si="32"/>
        <v>71</v>
      </c>
      <c r="M32" s="95">
        <f t="shared" si="33"/>
        <v>2</v>
      </c>
      <c r="N32" s="95">
        <f t="shared" si="34"/>
        <v>36</v>
      </c>
      <c r="O32" s="93">
        <f t="shared" si="35"/>
        <v>2</v>
      </c>
      <c r="P32" s="93">
        <f t="shared" si="36"/>
        <v>36</v>
      </c>
      <c r="Q32" s="94">
        <f t="shared" si="37"/>
        <v>1065.0670936796773</v>
      </c>
      <c r="R32" s="95">
        <f t="shared" si="38"/>
        <v>875.22874596362374</v>
      </c>
      <c r="S32" s="93">
        <f t="shared" ref="S32" si="40">IF(O32&gt;0,Q32-R32,0)</f>
        <v>189.83834771605359</v>
      </c>
      <c r="T32" s="95"/>
      <c r="U32" s="95"/>
      <c r="V32" s="95"/>
    </row>
    <row r="33" spans="1:22" s="3" customFormat="1" ht="15" thickBot="1" x14ac:dyDescent="0.25">
      <c r="A33" s="95"/>
      <c r="B33" s="110"/>
      <c r="C33" s="111"/>
      <c r="D33" s="135"/>
      <c r="E33" s="68"/>
      <c r="F33" s="62">
        <v>5</v>
      </c>
      <c r="G33" s="62"/>
      <c r="H33" s="94"/>
      <c r="I33" s="95"/>
      <c r="J33" s="95"/>
      <c r="K33" s="95"/>
      <c r="L33" s="94"/>
      <c r="M33" s="95"/>
      <c r="N33" s="95"/>
      <c r="O33" s="93"/>
      <c r="P33" s="93"/>
      <c r="Q33" s="94"/>
      <c r="R33" s="95"/>
      <c r="S33" s="93"/>
      <c r="T33" s="95"/>
      <c r="U33" s="95"/>
      <c r="V33" s="95"/>
    </row>
    <row r="34" spans="1:22" s="3" customFormat="1" ht="15" thickBot="1" x14ac:dyDescent="0.25">
      <c r="A34" s="95"/>
      <c r="B34" s="112"/>
      <c r="C34" s="113"/>
      <c r="D34" s="136"/>
      <c r="E34" s="70"/>
      <c r="F34" s="63"/>
      <c r="G34" s="63"/>
      <c r="H34" s="94"/>
      <c r="I34" s="95"/>
      <c r="J34" s="95"/>
      <c r="K34" s="95"/>
      <c r="L34" s="94"/>
      <c r="M34" s="95"/>
      <c r="N34" s="95"/>
      <c r="O34" s="93"/>
      <c r="P34" s="93"/>
      <c r="Q34" s="94"/>
      <c r="R34" s="95"/>
      <c r="S34" s="93"/>
      <c r="T34" s="95"/>
      <c r="U34" s="95"/>
      <c r="V34" s="95"/>
    </row>
    <row r="35" spans="1:22" s="3" customFormat="1" ht="15" thickBot="1" x14ac:dyDescent="0.25">
      <c r="A35" s="95">
        <v>8</v>
      </c>
      <c r="B35" s="97" t="s">
        <v>66</v>
      </c>
      <c r="C35" s="97"/>
      <c r="D35" s="98"/>
      <c r="E35" s="66"/>
      <c r="F35" s="55"/>
      <c r="G35" s="55"/>
      <c r="H35" s="94">
        <v>6</v>
      </c>
      <c r="I35" s="95">
        <v>20</v>
      </c>
      <c r="J35" s="95">
        <v>8</v>
      </c>
      <c r="K35" s="95">
        <v>2.4500000000000002</v>
      </c>
      <c r="L35" s="94">
        <f t="shared" si="32"/>
        <v>20</v>
      </c>
      <c r="M35" s="95">
        <f t="shared" si="33"/>
        <v>2</v>
      </c>
      <c r="N35" s="95">
        <f t="shared" si="34"/>
        <v>10</v>
      </c>
      <c r="O35" s="93">
        <f t="shared" si="35"/>
        <v>0</v>
      </c>
      <c r="P35" s="93">
        <f t="shared" si="36"/>
        <v>0</v>
      </c>
      <c r="Q35" s="94">
        <f t="shared" si="37"/>
        <v>295.85197046657703</v>
      </c>
      <c r="R35" s="95">
        <f t="shared" si="38"/>
        <v>295.85197046657703</v>
      </c>
      <c r="S35" s="93">
        <f t="shared" ref="S35" si="41">IF(O35&gt;0,Q35-R35,0)</f>
        <v>0</v>
      </c>
      <c r="T35" s="95"/>
      <c r="U35" s="95"/>
      <c r="V35" s="95"/>
    </row>
    <row r="36" spans="1:22" s="3" customFormat="1" ht="15" thickBot="1" x14ac:dyDescent="0.25">
      <c r="A36" s="95"/>
      <c r="B36" s="100"/>
      <c r="C36" s="100"/>
      <c r="D36" s="101"/>
      <c r="E36" s="68"/>
      <c r="F36" s="62"/>
      <c r="G36" s="62">
        <v>0.66</v>
      </c>
      <c r="H36" s="94"/>
      <c r="I36" s="95"/>
      <c r="J36" s="95"/>
      <c r="K36" s="95"/>
      <c r="L36" s="94"/>
      <c r="M36" s="95"/>
      <c r="N36" s="95"/>
      <c r="O36" s="93"/>
      <c r="P36" s="93"/>
      <c r="Q36" s="94"/>
      <c r="R36" s="95"/>
      <c r="S36" s="93"/>
      <c r="T36" s="95"/>
      <c r="U36" s="95"/>
      <c r="V36" s="95"/>
    </row>
    <row r="37" spans="1:22" s="3" customFormat="1" ht="15" thickBot="1" x14ac:dyDescent="0.25">
      <c r="A37" s="95"/>
      <c r="B37" s="103"/>
      <c r="C37" s="103"/>
      <c r="D37" s="104"/>
      <c r="E37" s="70"/>
      <c r="F37" s="63">
        <v>5.34</v>
      </c>
      <c r="G37" s="63"/>
      <c r="H37" s="94"/>
      <c r="I37" s="95"/>
      <c r="J37" s="95"/>
      <c r="K37" s="95"/>
      <c r="L37" s="94"/>
      <c r="M37" s="95"/>
      <c r="N37" s="95"/>
      <c r="O37" s="93"/>
      <c r="P37" s="93"/>
      <c r="Q37" s="94"/>
      <c r="R37" s="95"/>
      <c r="S37" s="93"/>
      <c r="T37" s="95"/>
      <c r="U37" s="95"/>
      <c r="V37" s="95"/>
    </row>
    <row r="38" spans="1:22" s="3" customFormat="1" ht="15" thickBot="1" x14ac:dyDescent="0.25">
      <c r="A38" s="95">
        <v>9</v>
      </c>
      <c r="B38" s="97" t="s">
        <v>67</v>
      </c>
      <c r="C38" s="97"/>
      <c r="D38" s="98"/>
      <c r="E38" s="66"/>
      <c r="F38" s="55"/>
      <c r="G38" s="55"/>
      <c r="H38" s="94">
        <v>9</v>
      </c>
      <c r="I38" s="95">
        <v>20</v>
      </c>
      <c r="J38" s="95">
        <v>8</v>
      </c>
      <c r="K38" s="95">
        <v>2.4500000000000002</v>
      </c>
      <c r="L38" s="94">
        <f t="shared" si="32"/>
        <v>20</v>
      </c>
      <c r="M38" s="95">
        <f t="shared" si="33"/>
        <v>1</v>
      </c>
      <c r="N38" s="95">
        <f t="shared" si="34"/>
        <v>20</v>
      </c>
      <c r="O38" s="93">
        <f t="shared" si="35"/>
        <v>3</v>
      </c>
      <c r="P38" s="93">
        <f t="shared" si="36"/>
        <v>20</v>
      </c>
      <c r="Q38" s="94">
        <f t="shared" si="37"/>
        <v>591.70394093315406</v>
      </c>
      <c r="R38" s="95">
        <f t="shared" si="38"/>
        <v>443.77795569986557</v>
      </c>
      <c r="S38" s="93">
        <f t="shared" ref="S38" si="42">IF(O38&gt;0,Q38-R38,0)</f>
        <v>147.92598523328849</v>
      </c>
      <c r="T38" s="95"/>
      <c r="U38" s="95"/>
      <c r="V38" s="95"/>
    </row>
    <row r="39" spans="1:22" s="3" customFormat="1" ht="15" thickBot="1" x14ac:dyDescent="0.25">
      <c r="A39" s="95"/>
      <c r="B39" s="100"/>
      <c r="C39" s="100"/>
      <c r="D39" s="101"/>
      <c r="E39" s="68"/>
      <c r="F39" s="62">
        <v>9</v>
      </c>
      <c r="G39" s="62"/>
      <c r="H39" s="94"/>
      <c r="I39" s="95"/>
      <c r="J39" s="95"/>
      <c r="K39" s="95"/>
      <c r="L39" s="94"/>
      <c r="M39" s="95"/>
      <c r="N39" s="95"/>
      <c r="O39" s="93"/>
      <c r="P39" s="93"/>
      <c r="Q39" s="94"/>
      <c r="R39" s="95"/>
      <c r="S39" s="93"/>
      <c r="T39" s="95"/>
      <c r="U39" s="95"/>
      <c r="V39" s="95"/>
    </row>
    <row r="40" spans="1:22" s="3" customFormat="1" ht="15" thickBot="1" x14ac:dyDescent="0.25">
      <c r="A40" s="95"/>
      <c r="B40" s="103"/>
      <c r="C40" s="103"/>
      <c r="D40" s="104"/>
      <c r="E40" s="70"/>
      <c r="F40" s="63"/>
      <c r="G40" s="63"/>
      <c r="H40" s="94"/>
      <c r="I40" s="95"/>
      <c r="J40" s="95"/>
      <c r="K40" s="95"/>
      <c r="L40" s="94"/>
      <c r="M40" s="95"/>
      <c r="N40" s="95"/>
      <c r="O40" s="93"/>
      <c r="P40" s="93"/>
      <c r="Q40" s="94"/>
      <c r="R40" s="95"/>
      <c r="S40" s="93"/>
      <c r="T40" s="95"/>
      <c r="U40" s="95"/>
      <c r="V40" s="95"/>
    </row>
    <row r="41" spans="1:22" s="3" customFormat="1" ht="15" thickBot="1" x14ac:dyDescent="0.25">
      <c r="A41" s="95">
        <v>10</v>
      </c>
      <c r="B41" s="97" t="s">
        <v>66</v>
      </c>
      <c r="C41" s="97"/>
      <c r="D41" s="98"/>
      <c r="E41" s="66"/>
      <c r="F41" s="55"/>
      <c r="G41" s="55"/>
      <c r="H41" s="94">
        <v>8</v>
      </c>
      <c r="I41" s="95">
        <v>20</v>
      </c>
      <c r="J41" s="95">
        <v>8</v>
      </c>
      <c r="K41" s="95">
        <v>2.4500000000000002</v>
      </c>
      <c r="L41" s="94">
        <f t="shared" si="32"/>
        <v>20</v>
      </c>
      <c r="M41" s="95">
        <f t="shared" si="33"/>
        <v>1</v>
      </c>
      <c r="N41" s="95">
        <f t="shared" si="34"/>
        <v>20</v>
      </c>
      <c r="O41" s="93">
        <f t="shared" si="35"/>
        <v>4</v>
      </c>
      <c r="P41" s="93">
        <f t="shared" si="36"/>
        <v>20</v>
      </c>
      <c r="Q41" s="94">
        <f t="shared" si="37"/>
        <v>591.70394093315406</v>
      </c>
      <c r="R41" s="95">
        <f t="shared" si="38"/>
        <v>394.46929395543606</v>
      </c>
      <c r="S41" s="93">
        <f t="shared" ref="S41" si="43">IF(O41&gt;0,Q41-R41,0)</f>
        <v>197.234646977718</v>
      </c>
      <c r="T41" s="95"/>
      <c r="U41" s="95"/>
      <c r="V41" s="95"/>
    </row>
    <row r="42" spans="1:22" s="3" customFormat="1" ht="15" thickBot="1" x14ac:dyDescent="0.25">
      <c r="A42" s="95"/>
      <c r="B42" s="100"/>
      <c r="C42" s="100"/>
      <c r="D42" s="101"/>
      <c r="E42" s="68"/>
      <c r="F42" s="62"/>
      <c r="G42" s="62">
        <v>0.66</v>
      </c>
      <c r="H42" s="94"/>
      <c r="I42" s="95"/>
      <c r="J42" s="95"/>
      <c r="K42" s="95"/>
      <c r="L42" s="94"/>
      <c r="M42" s="95"/>
      <c r="N42" s="95"/>
      <c r="O42" s="93"/>
      <c r="P42" s="93"/>
      <c r="Q42" s="94"/>
      <c r="R42" s="95"/>
      <c r="S42" s="93"/>
      <c r="T42" s="95"/>
      <c r="U42" s="95"/>
      <c r="V42" s="95"/>
    </row>
    <row r="43" spans="1:22" s="3" customFormat="1" ht="15" thickBot="1" x14ac:dyDescent="0.25">
      <c r="A43" s="95"/>
      <c r="B43" s="103"/>
      <c r="C43" s="103"/>
      <c r="D43" s="104"/>
      <c r="E43" s="68"/>
      <c r="F43" s="62">
        <v>7.34</v>
      </c>
      <c r="G43" s="62"/>
      <c r="H43" s="94"/>
      <c r="I43" s="95"/>
      <c r="J43" s="95"/>
      <c r="K43" s="95"/>
      <c r="L43" s="94"/>
      <c r="M43" s="95"/>
      <c r="N43" s="95"/>
      <c r="O43" s="93"/>
      <c r="P43" s="93"/>
      <c r="Q43" s="94"/>
      <c r="R43" s="95"/>
      <c r="S43" s="93"/>
      <c r="T43" s="105"/>
      <c r="U43" s="105"/>
      <c r="V43" s="105"/>
    </row>
    <row r="44" spans="1:22" s="3" customFormat="1" ht="15" thickBot="1" x14ac:dyDescent="0.25">
      <c r="A44" s="105">
        <v>11</v>
      </c>
      <c r="B44" s="97" t="s">
        <v>66</v>
      </c>
      <c r="C44" s="97"/>
      <c r="D44" s="98"/>
      <c r="E44" s="66"/>
      <c r="F44" s="55"/>
      <c r="G44" s="67"/>
      <c r="H44" s="114">
        <v>7</v>
      </c>
      <c r="I44" s="105">
        <v>20</v>
      </c>
      <c r="J44" s="105">
        <v>8</v>
      </c>
      <c r="K44" s="105">
        <v>2.4500000000000002</v>
      </c>
      <c r="L44" s="94">
        <f t="shared" ref="L44" si="44">IF(H44&gt;0,ROUNDUP((J44*K44),0),0)</f>
        <v>20</v>
      </c>
      <c r="M44" s="95">
        <f t="shared" ref="M44" si="45">IF(H44&gt;0,ROUNDDOWN((12/H44),0),0)</f>
        <v>1</v>
      </c>
      <c r="N44" s="95">
        <f t="shared" ref="N44" si="46">IF(H44&gt;0,ROUNDUP((L44/M44),0),0)</f>
        <v>20</v>
      </c>
      <c r="O44" s="93">
        <f t="shared" ref="O44" si="47">IF(H44&gt;0,12-(M44*H44),0)</f>
        <v>5</v>
      </c>
      <c r="P44" s="93">
        <f t="shared" ref="P44" si="48">IF(O44&gt;0,N44,0)</f>
        <v>20</v>
      </c>
      <c r="Q44" s="94">
        <f t="shared" ref="Q44" si="49">12*N44*(I44*I44)/162.2433</f>
        <v>591.70394093315406</v>
      </c>
      <c r="R44" s="95">
        <f t="shared" ref="R44" si="50">H44*L44*(I44*I44)/162.2433</f>
        <v>345.16063221100654</v>
      </c>
      <c r="S44" s="93">
        <f t="shared" ref="S44" si="51">IF(O44&gt;0,Q44-R44,0)</f>
        <v>246.54330872214751</v>
      </c>
      <c r="T44" s="95"/>
      <c r="U44" s="95"/>
      <c r="V44" s="95"/>
    </row>
    <row r="45" spans="1:22" s="3" customFormat="1" ht="15" thickBot="1" x14ac:dyDescent="0.25">
      <c r="A45" s="106"/>
      <c r="B45" s="100"/>
      <c r="C45" s="100"/>
      <c r="D45" s="101"/>
      <c r="E45" s="68"/>
      <c r="F45" s="62">
        <v>7</v>
      </c>
      <c r="G45" s="69"/>
      <c r="H45" s="115"/>
      <c r="I45" s="106"/>
      <c r="J45" s="106"/>
      <c r="K45" s="106"/>
      <c r="L45" s="94"/>
      <c r="M45" s="95"/>
      <c r="N45" s="95"/>
      <c r="O45" s="93"/>
      <c r="P45" s="93"/>
      <c r="Q45" s="94"/>
      <c r="R45" s="95"/>
      <c r="S45" s="93"/>
      <c r="T45" s="95"/>
      <c r="U45" s="95"/>
      <c r="V45" s="95"/>
    </row>
    <row r="46" spans="1:22" s="3" customFormat="1" ht="15" thickBot="1" x14ac:dyDescent="0.25">
      <c r="A46" s="107"/>
      <c r="B46" s="103"/>
      <c r="C46" s="103"/>
      <c r="D46" s="104"/>
      <c r="E46" s="70"/>
      <c r="F46" s="63"/>
      <c r="G46" s="71"/>
      <c r="H46" s="116"/>
      <c r="I46" s="107"/>
      <c r="J46" s="107"/>
      <c r="K46" s="107"/>
      <c r="L46" s="94"/>
      <c r="M46" s="95"/>
      <c r="N46" s="95"/>
      <c r="O46" s="93"/>
      <c r="P46" s="93"/>
      <c r="Q46" s="94"/>
      <c r="R46" s="95"/>
      <c r="S46" s="93"/>
      <c r="T46" s="95"/>
      <c r="U46" s="95"/>
      <c r="V46" s="95"/>
    </row>
    <row r="47" spans="1:22" ht="15" thickBot="1" x14ac:dyDescent="0.25">
      <c r="A47" s="95">
        <v>12</v>
      </c>
      <c r="B47" s="97" t="s">
        <v>66</v>
      </c>
      <c r="C47" s="97"/>
      <c r="D47" s="98"/>
      <c r="E47" s="13"/>
      <c r="F47" s="13"/>
      <c r="G47" s="13"/>
      <c r="H47" s="94">
        <v>9.64</v>
      </c>
      <c r="I47" s="95">
        <v>20</v>
      </c>
      <c r="J47" s="95">
        <v>8</v>
      </c>
      <c r="K47" s="95">
        <v>4.9000000000000004</v>
      </c>
      <c r="L47" s="94">
        <f t="shared" ref="L47" si="52">IF(H47&gt;0,ROUNDUP((J47*K47),0),0)</f>
        <v>40</v>
      </c>
      <c r="M47" s="95">
        <f t="shared" ref="M47" si="53">IF(H47&gt;0,ROUNDDOWN((12/H47),0),0)</f>
        <v>1</v>
      </c>
      <c r="N47" s="95">
        <f t="shared" ref="N47" si="54">IF(H47&gt;0,ROUNDUP((L47/M47),0),0)</f>
        <v>40</v>
      </c>
      <c r="O47" s="93">
        <f t="shared" ref="O47" si="55">IF(H47&gt;0,12-(M47*H47),0)</f>
        <v>2.3599999999999994</v>
      </c>
      <c r="P47" s="93">
        <f t="shared" ref="P47" si="56">IF(O47&gt;0,N47,0)</f>
        <v>40</v>
      </c>
      <c r="Q47" s="94">
        <f t="shared" ref="Q47" si="57">12*N47*(I47*I47)/162.2433</f>
        <v>1183.4078818663081</v>
      </c>
      <c r="R47" s="95">
        <f t="shared" ref="R47" si="58">H47*L47*(I47*I47)/162.2433</f>
        <v>950.67099843260087</v>
      </c>
      <c r="S47" s="93">
        <f t="shared" ref="S47" si="59">IF(O47&gt;0,Q47-R47,0)</f>
        <v>232.73688343370725</v>
      </c>
      <c r="T47" s="132"/>
      <c r="U47" s="132"/>
      <c r="V47" s="132"/>
    </row>
    <row r="48" spans="1:22" ht="15" thickBot="1" x14ac:dyDescent="0.25">
      <c r="A48" s="95"/>
      <c r="B48" s="100"/>
      <c r="C48" s="100"/>
      <c r="D48" s="101"/>
      <c r="E48" s="13">
        <v>0.66</v>
      </c>
      <c r="F48" s="13"/>
      <c r="G48" s="17">
        <v>0.66</v>
      </c>
      <c r="H48" s="94"/>
      <c r="I48" s="95"/>
      <c r="J48" s="95"/>
      <c r="K48" s="95"/>
      <c r="L48" s="94"/>
      <c r="M48" s="95"/>
      <c r="N48" s="95"/>
      <c r="O48" s="93"/>
      <c r="P48" s="93"/>
      <c r="Q48" s="94"/>
      <c r="R48" s="95"/>
      <c r="S48" s="93"/>
      <c r="T48" s="133"/>
      <c r="U48" s="133"/>
      <c r="V48" s="133"/>
    </row>
    <row r="49" spans="1:22" ht="15" thickBot="1" x14ac:dyDescent="0.25">
      <c r="A49" s="95"/>
      <c r="B49" s="103"/>
      <c r="C49" s="103"/>
      <c r="D49" s="104"/>
      <c r="E49" s="58"/>
      <c r="F49" s="86">
        <v>8.32</v>
      </c>
      <c r="G49" s="58"/>
      <c r="H49" s="94"/>
      <c r="I49" s="95"/>
      <c r="J49" s="95"/>
      <c r="K49" s="95"/>
      <c r="L49" s="94"/>
      <c r="M49" s="95"/>
      <c r="N49" s="95"/>
      <c r="O49" s="93"/>
      <c r="P49" s="93"/>
      <c r="Q49" s="94"/>
      <c r="R49" s="95"/>
      <c r="S49" s="93"/>
      <c r="T49" s="133"/>
      <c r="U49" s="133"/>
      <c r="V49" s="133"/>
    </row>
    <row r="50" spans="1:22" ht="14.25" customHeight="1" x14ac:dyDescent="0.2">
      <c r="A50" s="60"/>
      <c r="J50" s="139" t="s">
        <v>54</v>
      </c>
      <c r="K50" s="139"/>
      <c r="L50" s="139"/>
      <c r="M50" s="139"/>
      <c r="N50" s="139"/>
      <c r="O50" s="139"/>
      <c r="P50" s="139"/>
      <c r="Q50" s="137">
        <f>SUM(Q14:Q49)</f>
        <v>14822.183720375508</v>
      </c>
      <c r="R50" s="137">
        <f t="shared" ref="R50:S50" si="60">SUM(R14:R49)</f>
        <v>11882.401307172622</v>
      </c>
      <c r="S50" s="137">
        <f t="shared" si="60"/>
        <v>2939.7824132028868</v>
      </c>
    </row>
    <row r="51" spans="1:22" ht="14.25" customHeight="1" x14ac:dyDescent="0.2">
      <c r="A51" s="60"/>
      <c r="J51" s="130"/>
      <c r="K51" s="130"/>
      <c r="L51" s="130"/>
      <c r="M51" s="130"/>
      <c r="N51" s="130"/>
      <c r="O51" s="130"/>
      <c r="P51" s="130"/>
      <c r="Q51" s="138"/>
      <c r="R51" s="138"/>
      <c r="S51" s="138"/>
    </row>
    <row r="52" spans="1:22" x14ac:dyDescent="0.2">
      <c r="A52" s="60"/>
    </row>
  </sheetData>
  <mergeCells count="210">
    <mergeCell ref="T26:V28"/>
    <mergeCell ref="T29:V31"/>
    <mergeCell ref="O2:P2"/>
    <mergeCell ref="O3:P3"/>
    <mergeCell ref="O4:P4"/>
    <mergeCell ref="O5:P5"/>
    <mergeCell ref="Q47:Q49"/>
    <mergeCell ref="R47:R49"/>
    <mergeCell ref="S47:S49"/>
    <mergeCell ref="Q23:Q25"/>
    <mergeCell ref="R23:R25"/>
    <mergeCell ref="S23:S25"/>
    <mergeCell ref="Q17:Q19"/>
    <mergeCell ref="R17:R19"/>
    <mergeCell ref="S17:S19"/>
    <mergeCell ref="P47:P49"/>
    <mergeCell ref="R26:R28"/>
    <mergeCell ref="S26:S28"/>
    <mergeCell ref="P26:P28"/>
    <mergeCell ref="Q26:Q28"/>
    <mergeCell ref="P29:P31"/>
    <mergeCell ref="Q29:Q31"/>
    <mergeCell ref="R29:R31"/>
    <mergeCell ref="S29:S31"/>
    <mergeCell ref="P32:P34"/>
    <mergeCell ref="Q32:Q34"/>
    <mergeCell ref="R32:R34"/>
    <mergeCell ref="S32:S34"/>
    <mergeCell ref="M29:M31"/>
    <mergeCell ref="N29:N31"/>
    <mergeCell ref="O29:O31"/>
    <mergeCell ref="K32:K34"/>
    <mergeCell ref="L32:L34"/>
    <mergeCell ref="M32:M34"/>
    <mergeCell ref="N32:N34"/>
    <mergeCell ref="K47:K49"/>
    <mergeCell ref="L47:L49"/>
    <mergeCell ref="M47:M49"/>
    <mergeCell ref="N47:N49"/>
    <mergeCell ref="O47:O49"/>
    <mergeCell ref="O32:O34"/>
    <mergeCell ref="N35:N37"/>
    <mergeCell ref="P23:P25"/>
    <mergeCell ref="R20:R22"/>
    <mergeCell ref="S20:S22"/>
    <mergeCell ref="P20:P22"/>
    <mergeCell ref="Q20:Q22"/>
    <mergeCell ref="T20:V22"/>
    <mergeCell ref="T23:V25"/>
    <mergeCell ref="A47:A49"/>
    <mergeCell ref="B47:D49"/>
    <mergeCell ref="H47:H49"/>
    <mergeCell ref="I47:I49"/>
    <mergeCell ref="J47:J49"/>
    <mergeCell ref="L26:L28"/>
    <mergeCell ref="M26:M28"/>
    <mergeCell ref="N26:N28"/>
    <mergeCell ref="O26:O28"/>
    <mergeCell ref="A26:A28"/>
    <mergeCell ref="B26:D28"/>
    <mergeCell ref="H26:H28"/>
    <mergeCell ref="I26:I28"/>
    <mergeCell ref="J26:J28"/>
    <mergeCell ref="K26:K28"/>
    <mergeCell ref="K29:K31"/>
    <mergeCell ref="L29:L31"/>
    <mergeCell ref="J23:J25"/>
    <mergeCell ref="L20:L22"/>
    <mergeCell ref="M20:M22"/>
    <mergeCell ref="N20:N22"/>
    <mergeCell ref="O20:O22"/>
    <mergeCell ref="A20:A22"/>
    <mergeCell ref="B20:D22"/>
    <mergeCell ref="H20:H22"/>
    <mergeCell ref="I20:I22"/>
    <mergeCell ref="J20:J22"/>
    <mergeCell ref="K20:K22"/>
    <mergeCell ref="A23:A25"/>
    <mergeCell ref="B23:D25"/>
    <mergeCell ref="H23:H25"/>
    <mergeCell ref="I23:I25"/>
    <mergeCell ref="K23:K25"/>
    <mergeCell ref="L23:L25"/>
    <mergeCell ref="M23:M25"/>
    <mergeCell ref="N23:N25"/>
    <mergeCell ref="O23:O25"/>
    <mergeCell ref="M17:M19"/>
    <mergeCell ref="N17:N19"/>
    <mergeCell ref="O17:O19"/>
    <mergeCell ref="P17:P19"/>
    <mergeCell ref="S14:S16"/>
    <mergeCell ref="P14:P16"/>
    <mergeCell ref="Q14:Q16"/>
    <mergeCell ref="R14:R16"/>
    <mergeCell ref="T17:V19"/>
    <mergeCell ref="A17:A19"/>
    <mergeCell ref="B17:D19"/>
    <mergeCell ref="H17:H19"/>
    <mergeCell ref="I17:I19"/>
    <mergeCell ref="A14:A16"/>
    <mergeCell ref="B14:D14"/>
    <mergeCell ref="H14:H16"/>
    <mergeCell ref="I14:I16"/>
    <mergeCell ref="J14:J16"/>
    <mergeCell ref="B15:D16"/>
    <mergeCell ref="A11:A13"/>
    <mergeCell ref="B11:D13"/>
    <mergeCell ref="E11:G13"/>
    <mergeCell ref="H11:H13"/>
    <mergeCell ref="I11:I13"/>
    <mergeCell ref="J11:J13"/>
    <mergeCell ref="K11:K13"/>
    <mergeCell ref="L11:L13"/>
    <mergeCell ref="M11:M13"/>
    <mergeCell ref="K17:K19"/>
    <mergeCell ref="Q50:Q51"/>
    <mergeCell ref="R50:R51"/>
    <mergeCell ref="S50:S51"/>
    <mergeCell ref="J50:P51"/>
    <mergeCell ref="Q2:U2"/>
    <mergeCell ref="Q3:U3"/>
    <mergeCell ref="Q4:U4"/>
    <mergeCell ref="Q5:U5"/>
    <mergeCell ref="E9:N10"/>
    <mergeCell ref="K14:K16"/>
    <mergeCell ref="L14:L16"/>
    <mergeCell ref="N11:N13"/>
    <mergeCell ref="O11:O13"/>
    <mergeCell ref="P11:P13"/>
    <mergeCell ref="Q11:Q13"/>
    <mergeCell ref="R11:R13"/>
    <mergeCell ref="S11:S13"/>
    <mergeCell ref="M14:M16"/>
    <mergeCell ref="N14:N16"/>
    <mergeCell ref="O14:O16"/>
    <mergeCell ref="T11:V13"/>
    <mergeCell ref="T14:V16"/>
    <mergeCell ref="L17:L19"/>
    <mergeCell ref="J17:J19"/>
    <mergeCell ref="A29:A31"/>
    <mergeCell ref="A32:A34"/>
    <mergeCell ref="A35:A37"/>
    <mergeCell ref="A38:A40"/>
    <mergeCell ref="A41:A43"/>
    <mergeCell ref="B41:D43"/>
    <mergeCell ref="B38:D40"/>
    <mergeCell ref="B35:D37"/>
    <mergeCell ref="B32:D34"/>
    <mergeCell ref="B29:D31"/>
    <mergeCell ref="H29:H31"/>
    <mergeCell ref="H32:H34"/>
    <mergeCell ref="H35:H37"/>
    <mergeCell ref="H38:H40"/>
    <mergeCell ref="H41:H43"/>
    <mergeCell ref="I29:I31"/>
    <mergeCell ref="J29:J31"/>
    <mergeCell ref="I32:I34"/>
    <mergeCell ref="J32:J34"/>
    <mergeCell ref="I35:I37"/>
    <mergeCell ref="I38:I40"/>
    <mergeCell ref="I41:I43"/>
    <mergeCell ref="J41:J43"/>
    <mergeCell ref="J38:J40"/>
    <mergeCell ref="J35:J37"/>
    <mergeCell ref="K35:K37"/>
    <mergeCell ref="K38:K40"/>
    <mergeCell ref="K41:K43"/>
    <mergeCell ref="L35:L37"/>
    <mergeCell ref="L38:L40"/>
    <mergeCell ref="L41:L43"/>
    <mergeCell ref="M35:M37"/>
    <mergeCell ref="M38:M40"/>
    <mergeCell ref="M41:M43"/>
    <mergeCell ref="Q35:Q37"/>
    <mergeCell ref="R35:R37"/>
    <mergeCell ref="S35:S37"/>
    <mergeCell ref="O38:O40"/>
    <mergeCell ref="P38:P40"/>
    <mergeCell ref="Q38:Q40"/>
    <mergeCell ref="R38:R40"/>
    <mergeCell ref="S38:S40"/>
    <mergeCell ref="O41:O43"/>
    <mergeCell ref="P41:P43"/>
    <mergeCell ref="Q41:Q43"/>
    <mergeCell ref="R41:R43"/>
    <mergeCell ref="S41:S43"/>
    <mergeCell ref="T32:V34"/>
    <mergeCell ref="T35:V37"/>
    <mergeCell ref="T38:V40"/>
    <mergeCell ref="T41:V43"/>
    <mergeCell ref="T47:V49"/>
    <mergeCell ref="A44:A46"/>
    <mergeCell ref="B44:D46"/>
    <mergeCell ref="H44:H46"/>
    <mergeCell ref="I44:I46"/>
    <mergeCell ref="J44:J46"/>
    <mergeCell ref="K44:K46"/>
    <mergeCell ref="L44:L46"/>
    <mergeCell ref="M44:M46"/>
    <mergeCell ref="N44:N46"/>
    <mergeCell ref="O44:O46"/>
    <mergeCell ref="P44:P46"/>
    <mergeCell ref="Q44:Q46"/>
    <mergeCell ref="R44:R46"/>
    <mergeCell ref="S44:S46"/>
    <mergeCell ref="T44:V46"/>
    <mergeCell ref="N38:N40"/>
    <mergeCell ref="N41:N43"/>
    <mergeCell ref="O35:O37"/>
    <mergeCell ref="P35:P37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55"/>
  <sheetViews>
    <sheetView rightToLeft="1" topLeftCell="A38" workbookViewId="0">
      <selection activeCell="L55" sqref="L55"/>
    </sheetView>
  </sheetViews>
  <sheetFormatPr defaultRowHeight="14.25" x14ac:dyDescent="0.2"/>
  <cols>
    <col min="8" max="8" width="7.375" customWidth="1"/>
    <col min="9" max="9" width="5" customWidth="1"/>
    <col min="10" max="10" width="6" customWidth="1"/>
    <col min="11" max="11" width="5.25" customWidth="1"/>
    <col min="12" max="12" width="7.125" customWidth="1"/>
    <col min="13" max="13" width="6.25" customWidth="1"/>
    <col min="14" max="14" width="6.125" customWidth="1"/>
    <col min="15" max="16" width="6" customWidth="1"/>
    <col min="17" max="17" width="7.125" customWidth="1"/>
    <col min="18" max="18" width="7" customWidth="1"/>
    <col min="19" max="19" width="5.5" customWidth="1"/>
    <col min="20" max="20" width="7.625" customWidth="1"/>
  </cols>
  <sheetData>
    <row r="1" spans="1:22" ht="21.75" customHeight="1" x14ac:dyDescent="0.2">
      <c r="O1" s="122" t="s">
        <v>0</v>
      </c>
      <c r="P1" s="122"/>
      <c r="Q1" s="119"/>
      <c r="R1" s="119"/>
      <c r="S1" s="119"/>
      <c r="T1" s="119"/>
      <c r="U1" s="119"/>
    </row>
    <row r="2" spans="1:22" ht="16.5" customHeight="1" x14ac:dyDescent="0.2">
      <c r="O2" s="122" t="s">
        <v>1</v>
      </c>
      <c r="P2" s="122"/>
      <c r="Q2" s="119"/>
      <c r="R2" s="119"/>
      <c r="S2" s="119"/>
      <c r="T2" s="119"/>
      <c r="U2" s="119"/>
    </row>
    <row r="3" spans="1:22" ht="19.5" customHeight="1" x14ac:dyDescent="0.2">
      <c r="O3" s="123" t="s">
        <v>2</v>
      </c>
      <c r="P3" s="123"/>
      <c r="Q3" s="119"/>
      <c r="R3" s="119"/>
      <c r="S3" s="119"/>
      <c r="T3" s="119"/>
      <c r="U3" s="119"/>
    </row>
    <row r="4" spans="1:22" ht="18.75" customHeight="1" x14ac:dyDescent="0.2">
      <c r="O4" s="123" t="s">
        <v>3</v>
      </c>
      <c r="P4" s="123"/>
      <c r="Q4" s="119"/>
      <c r="R4" s="119"/>
      <c r="S4" s="119"/>
      <c r="T4" s="119"/>
      <c r="U4" s="119"/>
    </row>
    <row r="9" spans="1:22" x14ac:dyDescent="0.2">
      <c r="A9" s="3"/>
      <c r="B9" s="3"/>
      <c r="C9" s="3"/>
      <c r="D9" s="3"/>
      <c r="E9" s="121" t="s">
        <v>22</v>
      </c>
      <c r="F9" s="121"/>
      <c r="G9" s="121"/>
      <c r="H9" s="121"/>
      <c r="I9" s="121"/>
      <c r="J9" s="121"/>
      <c r="K9" s="121"/>
      <c r="L9" s="121"/>
      <c r="M9" s="121"/>
      <c r="N9" s="121"/>
      <c r="O9" s="3"/>
      <c r="P9" s="3"/>
      <c r="Q9" s="3"/>
      <c r="R9" s="3"/>
      <c r="S9" s="3"/>
      <c r="T9" s="3"/>
      <c r="U9" s="3"/>
      <c r="V9" s="3"/>
    </row>
    <row r="10" spans="1:22" ht="15" thickBot="1" x14ac:dyDescent="0.25">
      <c r="A10" s="3"/>
      <c r="B10" s="3"/>
      <c r="C10" s="3"/>
      <c r="D10" s="3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3"/>
      <c r="P10" s="3"/>
      <c r="Q10" s="3"/>
      <c r="R10" s="3"/>
      <c r="S10" s="3"/>
      <c r="T10" s="3"/>
      <c r="U10" s="3"/>
      <c r="V10" s="3"/>
    </row>
    <row r="11" spans="1:22" ht="14.25" customHeight="1" thickBot="1" x14ac:dyDescent="0.25">
      <c r="A11" s="117" t="s">
        <v>4</v>
      </c>
      <c r="B11" s="117" t="s">
        <v>5</v>
      </c>
      <c r="C11" s="117"/>
      <c r="D11" s="117"/>
      <c r="E11" s="161" t="s">
        <v>6</v>
      </c>
      <c r="F11" s="162"/>
      <c r="G11" s="163"/>
      <c r="H11" s="120" t="s">
        <v>11</v>
      </c>
      <c r="I11" s="120" t="s">
        <v>7</v>
      </c>
      <c r="J11" s="120" t="s">
        <v>8</v>
      </c>
      <c r="K11" s="120" t="s">
        <v>10</v>
      </c>
      <c r="L11" s="120" t="s">
        <v>9</v>
      </c>
      <c r="M11" s="124" t="s">
        <v>13</v>
      </c>
      <c r="N11" s="120" t="s">
        <v>15</v>
      </c>
      <c r="O11" s="120" t="s">
        <v>12</v>
      </c>
      <c r="P11" s="120" t="s">
        <v>14</v>
      </c>
      <c r="Q11" s="120" t="s">
        <v>16</v>
      </c>
      <c r="R11" s="120" t="s">
        <v>17</v>
      </c>
      <c r="S11" s="125" t="s">
        <v>18</v>
      </c>
      <c r="T11" s="150" t="s">
        <v>63</v>
      </c>
      <c r="U11" s="151"/>
      <c r="V11" s="152"/>
    </row>
    <row r="12" spans="1:22" ht="14.25" customHeight="1" thickBot="1" x14ac:dyDescent="0.25">
      <c r="A12" s="117"/>
      <c r="B12" s="117"/>
      <c r="C12" s="117"/>
      <c r="D12" s="117"/>
      <c r="E12" s="164"/>
      <c r="F12" s="165"/>
      <c r="G12" s="166"/>
      <c r="H12" s="120"/>
      <c r="I12" s="120"/>
      <c r="J12" s="120"/>
      <c r="K12" s="120"/>
      <c r="L12" s="120"/>
      <c r="M12" s="124"/>
      <c r="N12" s="120"/>
      <c r="O12" s="120"/>
      <c r="P12" s="120"/>
      <c r="Q12" s="120"/>
      <c r="R12" s="120"/>
      <c r="S12" s="125"/>
      <c r="T12" s="153"/>
      <c r="U12" s="154"/>
      <c r="V12" s="155"/>
    </row>
    <row r="13" spans="1:22" ht="15" customHeight="1" thickBot="1" x14ac:dyDescent="0.25">
      <c r="A13" s="117"/>
      <c r="B13" s="117"/>
      <c r="C13" s="117"/>
      <c r="D13" s="117"/>
      <c r="E13" s="167"/>
      <c r="F13" s="168"/>
      <c r="G13" s="169"/>
      <c r="H13" s="120"/>
      <c r="I13" s="120"/>
      <c r="J13" s="120"/>
      <c r="K13" s="120"/>
      <c r="L13" s="120"/>
      <c r="M13" s="124"/>
      <c r="N13" s="120"/>
      <c r="O13" s="120"/>
      <c r="P13" s="120"/>
      <c r="Q13" s="120"/>
      <c r="R13" s="120"/>
      <c r="S13" s="125"/>
      <c r="T13" s="156"/>
      <c r="U13" s="157"/>
      <c r="V13" s="158"/>
    </row>
    <row r="14" spans="1:22" ht="15" thickBot="1" x14ac:dyDescent="0.25">
      <c r="A14" s="95">
        <v>1</v>
      </c>
      <c r="B14" s="127" t="s">
        <v>30</v>
      </c>
      <c r="C14" s="127"/>
      <c r="D14" s="127"/>
      <c r="E14" s="55"/>
      <c r="F14" s="55"/>
      <c r="G14" s="55"/>
      <c r="H14" s="94">
        <v>9</v>
      </c>
      <c r="I14" s="95">
        <v>20</v>
      </c>
      <c r="J14" s="95">
        <v>8</v>
      </c>
      <c r="K14" s="128">
        <v>8.9499999999999993</v>
      </c>
      <c r="L14" s="94">
        <f>IF(H14&gt;0,ROUNDUP((J14*K14),0),0)</f>
        <v>72</v>
      </c>
      <c r="M14" s="95">
        <f>IF(H14&gt;0,ROUNDDOWN((12/H14),0),0)</f>
        <v>1</v>
      </c>
      <c r="N14" s="95">
        <f>IF(H14&gt;0,ROUNDUP((L14/M14),0),0)</f>
        <v>72</v>
      </c>
      <c r="O14" s="93">
        <f>IF(H14&gt;0,12-(M14*H14),0)</f>
        <v>3</v>
      </c>
      <c r="P14" s="93">
        <f>IF(O14&gt;0,N14,0)</f>
        <v>72</v>
      </c>
      <c r="Q14" s="94">
        <f>12*N14*(I14*I14)/162.2433</f>
        <v>2130.1341873593547</v>
      </c>
      <c r="R14" s="95">
        <f>H14*L14*(I14*I14)/162.2433</f>
        <v>1597.600640519516</v>
      </c>
      <c r="S14" s="93">
        <f>IF(O14&gt;0,Q14-R14,0)</f>
        <v>532.53354683983866</v>
      </c>
      <c r="T14" s="95"/>
      <c r="U14" s="95"/>
      <c r="V14" s="95"/>
    </row>
    <row r="15" spans="1:22" ht="15" customHeight="1" thickBot="1" x14ac:dyDescent="0.25">
      <c r="A15" s="95"/>
      <c r="B15" s="141" t="s">
        <v>65</v>
      </c>
      <c r="C15" s="142"/>
      <c r="D15" s="143"/>
      <c r="E15" s="82">
        <v>0.66</v>
      </c>
      <c r="F15" s="32"/>
      <c r="G15" s="62"/>
      <c r="H15" s="94"/>
      <c r="I15" s="95"/>
      <c r="J15" s="95"/>
      <c r="K15" s="128"/>
      <c r="L15" s="94"/>
      <c r="M15" s="95"/>
      <c r="N15" s="95"/>
      <c r="O15" s="93"/>
      <c r="P15" s="93"/>
      <c r="Q15" s="94"/>
      <c r="R15" s="95"/>
      <c r="S15" s="93"/>
      <c r="T15" s="95"/>
      <c r="U15" s="95"/>
      <c r="V15" s="95"/>
    </row>
    <row r="16" spans="1:22" ht="15" thickBot="1" x14ac:dyDescent="0.25">
      <c r="A16" s="95"/>
      <c r="B16" s="144"/>
      <c r="C16" s="145"/>
      <c r="D16" s="146"/>
      <c r="E16" s="64"/>
      <c r="F16" s="83">
        <v>8.34</v>
      </c>
      <c r="G16" s="64"/>
      <c r="H16" s="94"/>
      <c r="I16" s="95"/>
      <c r="J16" s="95"/>
      <c r="K16" s="128"/>
      <c r="L16" s="94"/>
      <c r="M16" s="95"/>
      <c r="N16" s="95"/>
      <c r="O16" s="93"/>
      <c r="P16" s="93"/>
      <c r="Q16" s="94"/>
      <c r="R16" s="95"/>
      <c r="S16" s="93"/>
      <c r="T16" s="95"/>
      <c r="U16" s="95"/>
      <c r="V16" s="95"/>
    </row>
    <row r="17" spans="1:22" ht="15" thickBot="1" x14ac:dyDescent="0.25">
      <c r="A17" s="95">
        <v>2</v>
      </c>
      <c r="B17" s="108" t="s">
        <v>65</v>
      </c>
      <c r="C17" s="109"/>
      <c r="D17" s="134"/>
      <c r="E17" s="61"/>
      <c r="F17" s="29"/>
      <c r="G17" s="61"/>
      <c r="H17" s="94">
        <v>12</v>
      </c>
      <c r="I17" s="95">
        <v>20</v>
      </c>
      <c r="J17" s="95">
        <v>8</v>
      </c>
      <c r="K17" s="95">
        <v>8.9499999999999993</v>
      </c>
      <c r="L17" s="94">
        <f t="shared" ref="L17" si="0">IF(H17&gt;0,ROUNDUP((J17*K17),0),0)</f>
        <v>72</v>
      </c>
      <c r="M17" s="95">
        <f t="shared" ref="M17" si="1">IF(H17&gt;0,ROUNDDOWN((12/H17),0),0)</f>
        <v>1</v>
      </c>
      <c r="N17" s="95">
        <f t="shared" ref="N17" si="2">IF(H17&gt;0,ROUNDUP((L17/M17),0),0)</f>
        <v>72</v>
      </c>
      <c r="O17" s="93">
        <f t="shared" ref="O17" si="3">IF(H17&gt;0,12-(M17*H17),0)</f>
        <v>0</v>
      </c>
      <c r="P17" s="93">
        <f t="shared" ref="P17" si="4">IF(O17&gt;0,N17,0)</f>
        <v>0</v>
      </c>
      <c r="Q17" s="94">
        <f t="shared" ref="Q17" si="5">12*N17*(I17*I17)/162.2433</f>
        <v>2130.1341873593547</v>
      </c>
      <c r="R17" s="95">
        <f t="shared" ref="R17" si="6">H17*L17*(I17*I17)/162.2433</f>
        <v>2130.1341873593547</v>
      </c>
      <c r="S17" s="93">
        <f t="shared" ref="S17" si="7">IF(O17&gt;0,Q17-R17,0)</f>
        <v>0</v>
      </c>
      <c r="T17" s="95"/>
      <c r="U17" s="95"/>
      <c r="V17" s="95"/>
    </row>
    <row r="18" spans="1:22" ht="15" thickBot="1" x14ac:dyDescent="0.25">
      <c r="A18" s="95"/>
      <c r="B18" s="110"/>
      <c r="C18" s="111"/>
      <c r="D18" s="135"/>
      <c r="E18" s="62"/>
      <c r="F18" s="32">
        <v>12</v>
      </c>
      <c r="G18" s="62"/>
      <c r="H18" s="94"/>
      <c r="I18" s="95"/>
      <c r="J18" s="95"/>
      <c r="K18" s="95"/>
      <c r="L18" s="94"/>
      <c r="M18" s="95"/>
      <c r="N18" s="95"/>
      <c r="O18" s="93"/>
      <c r="P18" s="93"/>
      <c r="Q18" s="94"/>
      <c r="R18" s="95"/>
      <c r="S18" s="93"/>
      <c r="T18" s="95"/>
      <c r="U18" s="95"/>
      <c r="V18" s="95"/>
    </row>
    <row r="19" spans="1:22" ht="15" thickBot="1" x14ac:dyDescent="0.25">
      <c r="A19" s="95"/>
      <c r="B19" s="112"/>
      <c r="C19" s="113"/>
      <c r="D19" s="136"/>
      <c r="E19" s="64"/>
      <c r="F19" s="35"/>
      <c r="G19" s="64"/>
      <c r="H19" s="94"/>
      <c r="I19" s="95"/>
      <c r="J19" s="95"/>
      <c r="K19" s="95"/>
      <c r="L19" s="94"/>
      <c r="M19" s="95"/>
      <c r="N19" s="95"/>
      <c r="O19" s="93"/>
      <c r="P19" s="93"/>
      <c r="Q19" s="94"/>
      <c r="R19" s="95"/>
      <c r="S19" s="93"/>
      <c r="T19" s="95"/>
      <c r="U19" s="95"/>
      <c r="V19" s="95"/>
    </row>
    <row r="20" spans="1:22" ht="15" thickBot="1" x14ac:dyDescent="0.25">
      <c r="A20" s="95">
        <v>3</v>
      </c>
      <c r="B20" s="108" t="s">
        <v>65</v>
      </c>
      <c r="C20" s="109"/>
      <c r="D20" s="134"/>
      <c r="E20" s="61"/>
      <c r="F20" s="29"/>
      <c r="G20" s="61"/>
      <c r="H20" s="94">
        <v>6</v>
      </c>
      <c r="I20" s="95">
        <v>20</v>
      </c>
      <c r="J20" s="95">
        <v>8</v>
      </c>
      <c r="K20" s="95">
        <v>8.9499999999999993</v>
      </c>
      <c r="L20" s="94">
        <f t="shared" ref="L20" si="8">IF(H20&gt;0,ROUNDUP((J20*K20),0),0)</f>
        <v>72</v>
      </c>
      <c r="M20" s="95">
        <f t="shared" ref="M20" si="9">IF(H20&gt;0,ROUNDDOWN((12/H20),0),0)</f>
        <v>2</v>
      </c>
      <c r="N20" s="95">
        <f t="shared" ref="N20" si="10">IF(H20&gt;0,ROUNDUP((L20/M20),0),0)</f>
        <v>36</v>
      </c>
      <c r="O20" s="93">
        <f t="shared" ref="O20" si="11">IF(H20&gt;0,12-(M20*H20),0)</f>
        <v>0</v>
      </c>
      <c r="P20" s="93">
        <f t="shared" ref="P20" si="12">IF(O20&gt;0,N20,0)</f>
        <v>0</v>
      </c>
      <c r="Q20" s="94">
        <f t="shared" ref="Q20" si="13">12*N20*(I20*I20)/162.2433</f>
        <v>1065.0670936796773</v>
      </c>
      <c r="R20" s="95">
        <f t="shared" ref="R20" si="14">H20*L20*(I20*I20)/162.2433</f>
        <v>1065.0670936796773</v>
      </c>
      <c r="S20" s="93">
        <f t="shared" ref="S20" si="15">IF(O20&gt;0,Q20-R20,0)</f>
        <v>0</v>
      </c>
      <c r="T20" s="95"/>
      <c r="U20" s="95"/>
      <c r="V20" s="95"/>
    </row>
    <row r="21" spans="1:22" ht="15" thickBot="1" x14ac:dyDescent="0.25">
      <c r="A21" s="95"/>
      <c r="B21" s="110"/>
      <c r="C21" s="111"/>
      <c r="D21" s="135"/>
      <c r="E21" s="62"/>
      <c r="F21" s="32">
        <v>6</v>
      </c>
      <c r="G21" s="62"/>
      <c r="H21" s="94"/>
      <c r="I21" s="95"/>
      <c r="J21" s="95"/>
      <c r="K21" s="95"/>
      <c r="L21" s="94"/>
      <c r="M21" s="95"/>
      <c r="N21" s="95"/>
      <c r="O21" s="93"/>
      <c r="P21" s="93"/>
      <c r="Q21" s="94"/>
      <c r="R21" s="95"/>
      <c r="S21" s="93"/>
      <c r="T21" s="95"/>
      <c r="U21" s="95"/>
      <c r="V21" s="95"/>
    </row>
    <row r="22" spans="1:22" ht="15" thickBot="1" x14ac:dyDescent="0.25">
      <c r="A22" s="95"/>
      <c r="B22" s="112"/>
      <c r="C22" s="113"/>
      <c r="D22" s="136"/>
      <c r="E22" s="64"/>
      <c r="F22" s="35"/>
      <c r="G22" s="64"/>
      <c r="H22" s="94"/>
      <c r="I22" s="95"/>
      <c r="J22" s="95"/>
      <c r="K22" s="95"/>
      <c r="L22" s="94"/>
      <c r="M22" s="95"/>
      <c r="N22" s="95"/>
      <c r="O22" s="93"/>
      <c r="P22" s="93"/>
      <c r="Q22" s="94"/>
      <c r="R22" s="95"/>
      <c r="S22" s="93"/>
      <c r="T22" s="95"/>
      <c r="U22" s="95"/>
      <c r="V22" s="95"/>
    </row>
    <row r="23" spans="1:22" ht="15" thickBot="1" x14ac:dyDescent="0.25">
      <c r="A23" s="95">
        <v>4</v>
      </c>
      <c r="B23" s="108" t="s">
        <v>65</v>
      </c>
      <c r="C23" s="109"/>
      <c r="D23" s="134"/>
      <c r="E23" s="61"/>
      <c r="F23" s="29"/>
      <c r="G23" s="61"/>
      <c r="H23" s="94">
        <v>0</v>
      </c>
      <c r="I23" s="95">
        <v>0</v>
      </c>
      <c r="J23" s="95">
        <v>0</v>
      </c>
      <c r="K23" s="95">
        <v>0</v>
      </c>
      <c r="L23" s="94">
        <f t="shared" ref="L23" si="16">IF(H23&gt;0,ROUNDUP((J23*K23),0),0)</f>
        <v>0</v>
      </c>
      <c r="M23" s="95">
        <f t="shared" ref="M23" si="17">IF(H23&gt;0,ROUNDDOWN((12/H23),0),0)</f>
        <v>0</v>
      </c>
      <c r="N23" s="95">
        <f t="shared" ref="N23" si="18">IF(H23&gt;0,ROUNDUP((L23/M23),0),0)</f>
        <v>0</v>
      </c>
      <c r="O23" s="93">
        <f t="shared" ref="O23" si="19">IF(H23&gt;0,12-(M23*H23),0)</f>
        <v>0</v>
      </c>
      <c r="P23" s="93">
        <f t="shared" ref="P23" si="20">IF(O23&gt;0,N23,0)</f>
        <v>0</v>
      </c>
      <c r="Q23" s="94">
        <f t="shared" ref="Q23" si="21">12*N23*(I23*I23)/162.2433</f>
        <v>0</v>
      </c>
      <c r="R23" s="95">
        <f t="shared" ref="R23" si="22">H23*L23*(I23*I23)/162.2433</f>
        <v>0</v>
      </c>
      <c r="S23" s="93">
        <f t="shared" ref="S23" si="23">IF(O23&gt;0,Q23-R23,0)</f>
        <v>0</v>
      </c>
      <c r="T23" s="95"/>
      <c r="U23" s="95"/>
      <c r="V23" s="95"/>
    </row>
    <row r="24" spans="1:22" ht="15" thickBot="1" x14ac:dyDescent="0.25">
      <c r="A24" s="95"/>
      <c r="B24" s="110"/>
      <c r="C24" s="111"/>
      <c r="D24" s="135"/>
      <c r="E24" s="62"/>
      <c r="F24" s="32"/>
      <c r="G24" s="62"/>
      <c r="H24" s="94"/>
      <c r="I24" s="95"/>
      <c r="J24" s="95"/>
      <c r="K24" s="95"/>
      <c r="L24" s="94"/>
      <c r="M24" s="95"/>
      <c r="N24" s="95"/>
      <c r="O24" s="93"/>
      <c r="P24" s="93"/>
      <c r="Q24" s="94"/>
      <c r="R24" s="95"/>
      <c r="S24" s="93"/>
      <c r="T24" s="95"/>
      <c r="U24" s="95"/>
      <c r="V24" s="95"/>
    </row>
    <row r="25" spans="1:22" ht="15" thickBot="1" x14ac:dyDescent="0.25">
      <c r="A25" s="95"/>
      <c r="B25" s="112"/>
      <c r="C25" s="113"/>
      <c r="D25" s="136"/>
      <c r="E25" s="64"/>
      <c r="F25" s="35"/>
      <c r="G25" s="64"/>
      <c r="H25" s="94"/>
      <c r="I25" s="95"/>
      <c r="J25" s="95"/>
      <c r="K25" s="95"/>
      <c r="L25" s="94"/>
      <c r="M25" s="95"/>
      <c r="N25" s="95"/>
      <c r="O25" s="93"/>
      <c r="P25" s="93"/>
      <c r="Q25" s="94"/>
      <c r="R25" s="95"/>
      <c r="S25" s="93"/>
      <c r="T25" s="95"/>
      <c r="U25" s="95"/>
      <c r="V25" s="95"/>
    </row>
    <row r="26" spans="1:22" ht="15" thickBot="1" x14ac:dyDescent="0.25">
      <c r="A26" s="95">
        <v>5</v>
      </c>
      <c r="B26" s="108" t="s">
        <v>65</v>
      </c>
      <c r="C26" s="109"/>
      <c r="D26" s="134"/>
      <c r="E26" s="61"/>
      <c r="F26" s="29"/>
      <c r="G26" s="61"/>
      <c r="H26" s="94">
        <v>12</v>
      </c>
      <c r="I26" s="95">
        <v>20</v>
      </c>
      <c r="J26" s="95">
        <v>8</v>
      </c>
      <c r="K26" s="95">
        <v>8.9499999999999993</v>
      </c>
      <c r="L26" s="94">
        <f t="shared" ref="L26" si="24">IF(H26&gt;0,ROUNDUP((J26*K26),0),0)</f>
        <v>72</v>
      </c>
      <c r="M26" s="95">
        <f t="shared" ref="M26" si="25">IF(H26&gt;0,ROUNDDOWN((12/H26),0),0)</f>
        <v>1</v>
      </c>
      <c r="N26" s="95">
        <f t="shared" ref="N26" si="26">IF(H26&gt;0,ROUNDUP((L26/M26),0),0)</f>
        <v>72</v>
      </c>
      <c r="O26" s="93">
        <f t="shared" ref="O26" si="27">IF(H26&gt;0,12-(M26*H26),0)</f>
        <v>0</v>
      </c>
      <c r="P26" s="93">
        <f t="shared" ref="P26" si="28">IF(O26&gt;0,N26,0)</f>
        <v>0</v>
      </c>
      <c r="Q26" s="94">
        <f t="shared" ref="Q26" si="29">12*N26*(I26*I26)/162.2433</f>
        <v>2130.1341873593547</v>
      </c>
      <c r="R26" s="95">
        <f t="shared" ref="R26" si="30">H26*L26*(I26*I26)/162.2433</f>
        <v>2130.1341873593547</v>
      </c>
      <c r="S26" s="93">
        <f t="shared" ref="S26" si="31">IF(O26&gt;0,Q26-R26,0)</f>
        <v>0</v>
      </c>
      <c r="T26" s="95"/>
      <c r="U26" s="95"/>
      <c r="V26" s="95"/>
    </row>
    <row r="27" spans="1:22" ht="15" thickBot="1" x14ac:dyDescent="0.25">
      <c r="A27" s="95"/>
      <c r="B27" s="110"/>
      <c r="C27" s="111"/>
      <c r="D27" s="135"/>
      <c r="E27" s="62"/>
      <c r="F27" s="32"/>
      <c r="G27" s="62">
        <v>0.66</v>
      </c>
      <c r="H27" s="94"/>
      <c r="I27" s="95"/>
      <c r="J27" s="95"/>
      <c r="K27" s="95"/>
      <c r="L27" s="94"/>
      <c r="M27" s="95"/>
      <c r="N27" s="95"/>
      <c r="O27" s="93"/>
      <c r="P27" s="93"/>
      <c r="Q27" s="94"/>
      <c r="R27" s="95"/>
      <c r="S27" s="93"/>
      <c r="T27" s="95"/>
      <c r="U27" s="95"/>
      <c r="V27" s="95"/>
    </row>
    <row r="28" spans="1:22" ht="15" thickBot="1" x14ac:dyDescent="0.25">
      <c r="A28" s="95"/>
      <c r="B28" s="112"/>
      <c r="C28" s="113"/>
      <c r="D28" s="136"/>
      <c r="E28" s="64"/>
      <c r="F28" s="35">
        <v>11.34</v>
      </c>
      <c r="G28" s="64"/>
      <c r="H28" s="94"/>
      <c r="I28" s="95"/>
      <c r="J28" s="95"/>
      <c r="K28" s="95"/>
      <c r="L28" s="94"/>
      <c r="M28" s="95"/>
      <c r="N28" s="95"/>
      <c r="O28" s="93"/>
      <c r="P28" s="93"/>
      <c r="Q28" s="94"/>
      <c r="R28" s="95"/>
      <c r="S28" s="93"/>
      <c r="T28" s="95"/>
      <c r="U28" s="95"/>
      <c r="V28" s="95"/>
    </row>
    <row r="29" spans="1:22" s="3" customFormat="1" ht="15" thickBot="1" x14ac:dyDescent="0.25">
      <c r="A29" s="95">
        <v>6</v>
      </c>
      <c r="B29" s="108" t="s">
        <v>65</v>
      </c>
      <c r="C29" s="109"/>
      <c r="D29" s="134"/>
      <c r="E29" s="61"/>
      <c r="F29" s="61"/>
      <c r="G29" s="61"/>
      <c r="H29" s="94">
        <v>6</v>
      </c>
      <c r="I29" s="95">
        <v>20</v>
      </c>
      <c r="J29" s="95">
        <v>8</v>
      </c>
      <c r="K29" s="95">
        <v>8.9499999999999993</v>
      </c>
      <c r="L29" s="94">
        <f t="shared" ref="L29:L44" si="32">IF(H29&gt;0,ROUNDUP((J29*K29),0),0)</f>
        <v>72</v>
      </c>
      <c r="M29" s="95">
        <f t="shared" ref="M29:M44" si="33">IF(H29&gt;0,ROUNDDOWN((12/H29),0),0)</f>
        <v>2</v>
      </c>
      <c r="N29" s="95">
        <f t="shared" ref="N29:N44" si="34">IF(H29&gt;0,ROUNDUP((L29/M29),0),0)</f>
        <v>36</v>
      </c>
      <c r="O29" s="93">
        <f t="shared" ref="O29" si="35">IF(H29&gt;0,12-(M29*H29),0)</f>
        <v>0</v>
      </c>
      <c r="P29" s="93">
        <f t="shared" ref="P29" si="36">IF(O29&gt;0,N29,0)</f>
        <v>0</v>
      </c>
      <c r="Q29" s="94">
        <f t="shared" ref="Q29:Q44" si="37">12*N29*(I29*I29)/162.2433</f>
        <v>1065.0670936796773</v>
      </c>
      <c r="R29" s="95">
        <f t="shared" ref="R29:R44" si="38">H29*L29*(I29*I29)/162.2433</f>
        <v>1065.0670936796773</v>
      </c>
      <c r="S29" s="93">
        <f t="shared" ref="S29" si="39">IF(O29&gt;0,Q29-R29,0)</f>
        <v>0</v>
      </c>
      <c r="T29" s="95"/>
      <c r="U29" s="95"/>
      <c r="V29" s="95"/>
    </row>
    <row r="30" spans="1:22" s="3" customFormat="1" ht="15" thickBot="1" x14ac:dyDescent="0.25">
      <c r="A30" s="95"/>
      <c r="B30" s="110"/>
      <c r="C30" s="111"/>
      <c r="D30" s="135"/>
      <c r="E30" s="62"/>
      <c r="F30" s="62">
        <v>6</v>
      </c>
      <c r="G30" s="62"/>
      <c r="H30" s="94"/>
      <c r="I30" s="95"/>
      <c r="J30" s="95"/>
      <c r="K30" s="95"/>
      <c r="L30" s="94"/>
      <c r="M30" s="95"/>
      <c r="N30" s="95"/>
      <c r="O30" s="93"/>
      <c r="P30" s="93"/>
      <c r="Q30" s="94"/>
      <c r="R30" s="95"/>
      <c r="S30" s="93"/>
      <c r="T30" s="95"/>
      <c r="U30" s="95"/>
      <c r="V30" s="95"/>
    </row>
    <row r="31" spans="1:22" s="3" customFormat="1" ht="15" thickBot="1" x14ac:dyDescent="0.25">
      <c r="A31" s="95"/>
      <c r="B31" s="112"/>
      <c r="C31" s="113"/>
      <c r="D31" s="136"/>
      <c r="E31" s="63"/>
      <c r="F31" s="63"/>
      <c r="G31" s="63"/>
      <c r="H31" s="94"/>
      <c r="I31" s="95"/>
      <c r="J31" s="95"/>
      <c r="K31" s="95"/>
      <c r="L31" s="94"/>
      <c r="M31" s="95"/>
      <c r="N31" s="95"/>
      <c r="O31" s="93"/>
      <c r="P31" s="93"/>
      <c r="Q31" s="94"/>
      <c r="R31" s="95"/>
      <c r="S31" s="93"/>
      <c r="T31" s="95"/>
      <c r="U31" s="95"/>
      <c r="V31" s="95"/>
    </row>
    <row r="32" spans="1:22" s="3" customFormat="1" ht="15" customHeight="1" thickBot="1" x14ac:dyDescent="0.25">
      <c r="A32" s="95">
        <v>7</v>
      </c>
      <c r="B32" s="108" t="s">
        <v>65</v>
      </c>
      <c r="C32" s="109"/>
      <c r="D32" s="134"/>
      <c r="E32" s="55"/>
      <c r="F32" s="55"/>
      <c r="G32" s="55"/>
      <c r="H32" s="94">
        <v>9</v>
      </c>
      <c r="I32" s="95">
        <v>20</v>
      </c>
      <c r="J32" s="95">
        <v>8</v>
      </c>
      <c r="K32" s="95">
        <v>8.9499999999999993</v>
      </c>
      <c r="L32" s="94">
        <f t="shared" si="32"/>
        <v>72</v>
      </c>
      <c r="M32" s="95">
        <f t="shared" si="33"/>
        <v>1</v>
      </c>
      <c r="N32" s="95">
        <f t="shared" si="34"/>
        <v>72</v>
      </c>
      <c r="O32" s="93">
        <f t="shared" ref="O32" si="40">IF(H32&gt;0,12-(M32*H32),0)</f>
        <v>3</v>
      </c>
      <c r="P32" s="93">
        <f t="shared" ref="P32:P41" si="41">IF(O32&gt;0,N32,0)</f>
        <v>72</v>
      </c>
      <c r="Q32" s="94">
        <f t="shared" si="37"/>
        <v>2130.1341873593547</v>
      </c>
      <c r="R32" s="95">
        <f t="shared" si="38"/>
        <v>1597.600640519516</v>
      </c>
      <c r="S32" s="93">
        <f t="shared" ref="S32" si="42">IF(O32&gt;0,Q32-R32,0)</f>
        <v>532.53354683983866</v>
      </c>
      <c r="T32" s="95"/>
      <c r="U32" s="95"/>
      <c r="V32" s="95"/>
    </row>
    <row r="33" spans="1:22" s="3" customFormat="1" ht="15" thickBot="1" x14ac:dyDescent="0.25">
      <c r="A33" s="95"/>
      <c r="B33" s="110"/>
      <c r="C33" s="111"/>
      <c r="D33" s="135"/>
      <c r="E33" s="62"/>
      <c r="F33" s="62">
        <v>9</v>
      </c>
      <c r="G33" s="62"/>
      <c r="H33" s="94"/>
      <c r="I33" s="95"/>
      <c r="J33" s="95"/>
      <c r="K33" s="95"/>
      <c r="L33" s="94"/>
      <c r="M33" s="95"/>
      <c r="N33" s="95"/>
      <c r="O33" s="93"/>
      <c r="P33" s="93"/>
      <c r="Q33" s="94"/>
      <c r="R33" s="95"/>
      <c r="S33" s="93"/>
      <c r="T33" s="95"/>
      <c r="U33" s="95"/>
      <c r="V33" s="95"/>
    </row>
    <row r="34" spans="1:22" s="3" customFormat="1" ht="15" thickBot="1" x14ac:dyDescent="0.25">
      <c r="A34" s="95"/>
      <c r="B34" s="112"/>
      <c r="C34" s="113"/>
      <c r="D34" s="136"/>
      <c r="E34" s="63"/>
      <c r="F34" s="63"/>
      <c r="G34" s="63"/>
      <c r="H34" s="94"/>
      <c r="I34" s="95"/>
      <c r="J34" s="95"/>
      <c r="K34" s="95"/>
      <c r="L34" s="94"/>
      <c r="M34" s="95"/>
      <c r="N34" s="95"/>
      <c r="O34" s="93"/>
      <c r="P34" s="93"/>
      <c r="Q34" s="94"/>
      <c r="R34" s="95"/>
      <c r="S34" s="93"/>
      <c r="T34" s="95"/>
      <c r="U34" s="95"/>
      <c r="V34" s="95"/>
    </row>
    <row r="35" spans="1:22" s="3" customFormat="1" ht="15" thickBot="1" x14ac:dyDescent="0.25">
      <c r="A35" s="95">
        <v>8</v>
      </c>
      <c r="B35" s="95" t="s">
        <v>69</v>
      </c>
      <c r="C35" s="95"/>
      <c r="D35" s="95"/>
      <c r="E35" s="55"/>
      <c r="F35" s="55"/>
      <c r="G35" s="55"/>
      <c r="H35" s="94">
        <v>5</v>
      </c>
      <c r="I35" s="95">
        <v>20</v>
      </c>
      <c r="J35" s="95">
        <v>8</v>
      </c>
      <c r="K35" s="95">
        <v>2.4500000000000002</v>
      </c>
      <c r="L35" s="94">
        <f t="shared" si="32"/>
        <v>20</v>
      </c>
      <c r="M35" s="95">
        <f t="shared" si="33"/>
        <v>2</v>
      </c>
      <c r="N35" s="95">
        <f t="shared" si="34"/>
        <v>10</v>
      </c>
      <c r="O35" s="93">
        <f t="shared" ref="O35:O44" si="43">IF(H35&gt;0,12-(M35*H35),0)</f>
        <v>2</v>
      </c>
      <c r="P35" s="93">
        <f t="shared" si="41"/>
        <v>10</v>
      </c>
      <c r="Q35" s="94">
        <f t="shared" si="37"/>
        <v>295.85197046657703</v>
      </c>
      <c r="R35" s="95">
        <f t="shared" si="38"/>
        <v>246.54330872214754</v>
      </c>
      <c r="S35" s="93">
        <f t="shared" ref="S35" si="44">IF(O35&gt;0,Q35-R35,0)</f>
        <v>49.308661744429486</v>
      </c>
      <c r="T35" s="95"/>
      <c r="U35" s="95"/>
      <c r="V35" s="95"/>
    </row>
    <row r="36" spans="1:22" s="3" customFormat="1" ht="15" thickBot="1" x14ac:dyDescent="0.25">
      <c r="A36" s="95"/>
      <c r="B36" s="95"/>
      <c r="C36" s="95"/>
      <c r="D36" s="95"/>
      <c r="E36" s="62"/>
      <c r="F36" s="62"/>
      <c r="G36" s="62">
        <v>0.66</v>
      </c>
      <c r="H36" s="94"/>
      <c r="I36" s="95"/>
      <c r="J36" s="95"/>
      <c r="K36" s="95"/>
      <c r="L36" s="94"/>
      <c r="M36" s="95"/>
      <c r="N36" s="95"/>
      <c r="O36" s="93"/>
      <c r="P36" s="93"/>
      <c r="Q36" s="94"/>
      <c r="R36" s="95"/>
      <c r="S36" s="93"/>
      <c r="T36" s="95"/>
      <c r="U36" s="95"/>
      <c r="V36" s="95"/>
    </row>
    <row r="37" spans="1:22" s="3" customFormat="1" ht="15" thickBot="1" x14ac:dyDescent="0.25">
      <c r="A37" s="95"/>
      <c r="B37" s="95"/>
      <c r="C37" s="95"/>
      <c r="D37" s="95"/>
      <c r="E37" s="63"/>
      <c r="F37" s="63">
        <v>4.34</v>
      </c>
      <c r="G37" s="63"/>
      <c r="H37" s="94"/>
      <c r="I37" s="95"/>
      <c r="J37" s="95"/>
      <c r="K37" s="95"/>
      <c r="L37" s="94"/>
      <c r="M37" s="95"/>
      <c r="N37" s="95"/>
      <c r="O37" s="93"/>
      <c r="P37" s="93"/>
      <c r="Q37" s="94"/>
      <c r="R37" s="95"/>
      <c r="S37" s="93"/>
      <c r="T37" s="95"/>
      <c r="U37" s="95"/>
      <c r="V37" s="95"/>
    </row>
    <row r="38" spans="1:22" s="3" customFormat="1" ht="15" thickBot="1" x14ac:dyDescent="0.25">
      <c r="A38" s="95">
        <v>9</v>
      </c>
      <c r="B38" s="95" t="s">
        <v>69</v>
      </c>
      <c r="C38" s="95"/>
      <c r="D38" s="95"/>
      <c r="E38" s="55"/>
      <c r="F38" s="55"/>
      <c r="G38" s="55"/>
      <c r="H38" s="94">
        <v>10.5</v>
      </c>
      <c r="I38" s="95">
        <v>20</v>
      </c>
      <c r="J38" s="95">
        <v>8</v>
      </c>
      <c r="K38" s="95">
        <v>2.4500000000000002</v>
      </c>
      <c r="L38" s="94">
        <f t="shared" si="32"/>
        <v>20</v>
      </c>
      <c r="M38" s="95">
        <f t="shared" si="33"/>
        <v>1</v>
      </c>
      <c r="N38" s="95">
        <f t="shared" si="34"/>
        <v>20</v>
      </c>
      <c r="O38" s="93">
        <f t="shared" si="43"/>
        <v>1.5</v>
      </c>
      <c r="P38" s="93">
        <f t="shared" si="41"/>
        <v>20</v>
      </c>
      <c r="Q38" s="94">
        <f t="shared" si="37"/>
        <v>591.70394093315406</v>
      </c>
      <c r="R38" s="95">
        <f t="shared" si="38"/>
        <v>517.74094831650984</v>
      </c>
      <c r="S38" s="93">
        <f t="shared" ref="S38" si="45">IF(O38&gt;0,Q38-R38,0)</f>
        <v>73.962992616644215</v>
      </c>
      <c r="T38" s="95"/>
      <c r="U38" s="95"/>
      <c r="V38" s="95"/>
    </row>
    <row r="39" spans="1:22" s="3" customFormat="1" ht="15" thickBot="1" x14ac:dyDescent="0.25">
      <c r="A39" s="95"/>
      <c r="B39" s="95"/>
      <c r="C39" s="95"/>
      <c r="D39" s="95"/>
      <c r="E39" s="62"/>
      <c r="F39" s="62">
        <v>10.5</v>
      </c>
      <c r="G39" s="62"/>
      <c r="H39" s="94"/>
      <c r="I39" s="95"/>
      <c r="J39" s="95"/>
      <c r="K39" s="95"/>
      <c r="L39" s="94"/>
      <c r="M39" s="95"/>
      <c r="N39" s="95"/>
      <c r="O39" s="93"/>
      <c r="P39" s="93"/>
      <c r="Q39" s="94"/>
      <c r="R39" s="95"/>
      <c r="S39" s="93"/>
      <c r="T39" s="95"/>
      <c r="U39" s="95"/>
      <c r="V39" s="95"/>
    </row>
    <row r="40" spans="1:22" s="3" customFormat="1" ht="15" thickBot="1" x14ac:dyDescent="0.25">
      <c r="A40" s="95"/>
      <c r="B40" s="95"/>
      <c r="C40" s="95"/>
      <c r="D40" s="95"/>
      <c r="E40" s="63"/>
      <c r="F40" s="63"/>
      <c r="G40" s="63"/>
      <c r="H40" s="94"/>
      <c r="I40" s="95"/>
      <c r="J40" s="95"/>
      <c r="K40" s="95"/>
      <c r="L40" s="94"/>
      <c r="M40" s="95"/>
      <c r="N40" s="95"/>
      <c r="O40" s="93"/>
      <c r="P40" s="93"/>
      <c r="Q40" s="94"/>
      <c r="R40" s="95"/>
      <c r="S40" s="93"/>
      <c r="T40" s="95"/>
      <c r="U40" s="95"/>
      <c r="V40" s="95"/>
    </row>
    <row r="41" spans="1:22" s="3" customFormat="1" ht="15" thickBot="1" x14ac:dyDescent="0.25">
      <c r="A41" s="95">
        <v>10</v>
      </c>
      <c r="B41" s="95" t="s">
        <v>69</v>
      </c>
      <c r="C41" s="95"/>
      <c r="D41" s="95"/>
      <c r="E41" s="62"/>
      <c r="F41" s="62"/>
      <c r="G41" s="62"/>
      <c r="H41" s="94">
        <v>9</v>
      </c>
      <c r="I41" s="95">
        <v>20</v>
      </c>
      <c r="J41" s="95">
        <v>8</v>
      </c>
      <c r="K41" s="95">
        <v>2.4500000000000002</v>
      </c>
      <c r="L41" s="94">
        <f t="shared" si="32"/>
        <v>20</v>
      </c>
      <c r="M41" s="95">
        <f t="shared" si="33"/>
        <v>1</v>
      </c>
      <c r="N41" s="95">
        <f t="shared" si="34"/>
        <v>20</v>
      </c>
      <c r="O41" s="93">
        <f t="shared" si="43"/>
        <v>3</v>
      </c>
      <c r="P41" s="93">
        <f t="shared" si="41"/>
        <v>20</v>
      </c>
      <c r="Q41" s="94">
        <f t="shared" si="37"/>
        <v>591.70394093315406</v>
      </c>
      <c r="R41" s="95">
        <f t="shared" si="38"/>
        <v>443.77795569986557</v>
      </c>
      <c r="S41" s="93">
        <f t="shared" ref="S41" si="46">IF(O41&gt;0,Q41-R41,0)</f>
        <v>147.92598523328849</v>
      </c>
      <c r="T41" s="95"/>
      <c r="U41" s="95"/>
      <c r="V41" s="95"/>
    </row>
    <row r="42" spans="1:22" s="3" customFormat="1" ht="15" thickBot="1" x14ac:dyDescent="0.25">
      <c r="A42" s="95"/>
      <c r="B42" s="95"/>
      <c r="C42" s="95"/>
      <c r="D42" s="95"/>
      <c r="E42" s="62"/>
      <c r="F42" s="62"/>
      <c r="G42" s="62">
        <v>0.66</v>
      </c>
      <c r="H42" s="94"/>
      <c r="I42" s="95"/>
      <c r="J42" s="95"/>
      <c r="K42" s="95"/>
      <c r="L42" s="94"/>
      <c r="M42" s="95"/>
      <c r="N42" s="95"/>
      <c r="O42" s="93"/>
      <c r="P42" s="93"/>
      <c r="Q42" s="94"/>
      <c r="R42" s="95"/>
      <c r="S42" s="93"/>
      <c r="T42" s="95"/>
      <c r="U42" s="95"/>
      <c r="V42" s="95"/>
    </row>
    <row r="43" spans="1:22" s="3" customFormat="1" ht="15" thickBot="1" x14ac:dyDescent="0.25">
      <c r="A43" s="95"/>
      <c r="B43" s="95"/>
      <c r="C43" s="95"/>
      <c r="D43" s="95"/>
      <c r="E43" s="62"/>
      <c r="F43" s="62">
        <v>8.34</v>
      </c>
      <c r="G43" s="62"/>
      <c r="H43" s="94"/>
      <c r="I43" s="95"/>
      <c r="J43" s="95"/>
      <c r="K43" s="95"/>
      <c r="L43" s="94"/>
      <c r="M43" s="95"/>
      <c r="N43" s="95"/>
      <c r="O43" s="93"/>
      <c r="P43" s="93"/>
      <c r="Q43" s="94"/>
      <c r="R43" s="95"/>
      <c r="S43" s="93"/>
      <c r="T43" s="105"/>
      <c r="U43" s="105"/>
      <c r="V43" s="105"/>
    </row>
    <row r="44" spans="1:22" s="3" customFormat="1" ht="15" thickBot="1" x14ac:dyDescent="0.25">
      <c r="A44" s="105">
        <v>11</v>
      </c>
      <c r="B44" s="95" t="s">
        <v>69</v>
      </c>
      <c r="C44" s="95"/>
      <c r="D44" s="95"/>
      <c r="E44" s="66"/>
      <c r="F44" s="55"/>
      <c r="G44" s="67"/>
      <c r="H44" s="147">
        <v>7</v>
      </c>
      <c r="I44" s="105">
        <v>20</v>
      </c>
      <c r="J44" s="105">
        <v>8</v>
      </c>
      <c r="K44" s="105">
        <v>2.4500000000000002</v>
      </c>
      <c r="L44" s="94">
        <f t="shared" si="32"/>
        <v>20</v>
      </c>
      <c r="M44" s="95">
        <f t="shared" si="33"/>
        <v>1</v>
      </c>
      <c r="N44" s="95">
        <f t="shared" si="34"/>
        <v>20</v>
      </c>
      <c r="O44" s="93">
        <f t="shared" si="43"/>
        <v>5</v>
      </c>
      <c r="P44" s="93">
        <f t="shared" ref="P44" si="47">IF(O44&gt;0,N44,0)</f>
        <v>20</v>
      </c>
      <c r="Q44" s="94">
        <f t="shared" si="37"/>
        <v>591.70394093315406</v>
      </c>
      <c r="R44" s="95">
        <f t="shared" si="38"/>
        <v>345.16063221100654</v>
      </c>
      <c r="S44" s="93">
        <f t="shared" ref="S44" si="48">IF(O44&gt;0,Q44-R44,0)</f>
        <v>246.54330872214751</v>
      </c>
      <c r="T44" s="96"/>
      <c r="U44" s="97"/>
      <c r="V44" s="98"/>
    </row>
    <row r="45" spans="1:22" s="3" customFormat="1" ht="15" thickBot="1" x14ac:dyDescent="0.25">
      <c r="A45" s="106"/>
      <c r="B45" s="95"/>
      <c r="C45" s="95"/>
      <c r="D45" s="95"/>
      <c r="E45" s="68"/>
      <c r="F45" s="62">
        <v>7</v>
      </c>
      <c r="G45" s="69"/>
      <c r="H45" s="148"/>
      <c r="I45" s="106"/>
      <c r="J45" s="106"/>
      <c r="K45" s="106"/>
      <c r="L45" s="94"/>
      <c r="M45" s="95"/>
      <c r="N45" s="95"/>
      <c r="O45" s="93"/>
      <c r="P45" s="93"/>
      <c r="Q45" s="94"/>
      <c r="R45" s="95"/>
      <c r="S45" s="93"/>
      <c r="T45" s="99"/>
      <c r="U45" s="100"/>
      <c r="V45" s="101"/>
    </row>
    <row r="46" spans="1:22" s="3" customFormat="1" ht="15" thickBot="1" x14ac:dyDescent="0.25">
      <c r="A46" s="107"/>
      <c r="B46" s="95"/>
      <c r="C46" s="95"/>
      <c r="D46" s="95"/>
      <c r="E46" s="70"/>
      <c r="F46" s="63"/>
      <c r="G46" s="71"/>
      <c r="H46" s="149"/>
      <c r="I46" s="107"/>
      <c r="J46" s="107"/>
      <c r="K46" s="107"/>
      <c r="L46" s="94"/>
      <c r="M46" s="95"/>
      <c r="N46" s="95"/>
      <c r="O46" s="93"/>
      <c r="P46" s="93"/>
      <c r="Q46" s="94"/>
      <c r="R46" s="95"/>
      <c r="S46" s="93"/>
      <c r="T46" s="102"/>
      <c r="U46" s="103"/>
      <c r="V46" s="104"/>
    </row>
    <row r="47" spans="1:22" ht="15" thickBot="1" x14ac:dyDescent="0.25">
      <c r="A47" s="95">
        <v>12</v>
      </c>
      <c r="B47" s="95" t="s">
        <v>70</v>
      </c>
      <c r="C47" s="95"/>
      <c r="D47" s="95"/>
      <c r="E47" s="47"/>
      <c r="F47" s="47"/>
      <c r="G47" s="47"/>
      <c r="H47" s="94">
        <v>9.64</v>
      </c>
      <c r="I47" s="95">
        <v>20</v>
      </c>
      <c r="J47" s="95">
        <v>8</v>
      </c>
      <c r="K47" s="95">
        <v>4.9000000000000004</v>
      </c>
      <c r="L47" s="94">
        <f t="shared" ref="L47" si="49">IF(H47&gt;0,ROUNDUP((J47*K47),0),0)</f>
        <v>40</v>
      </c>
      <c r="M47" s="95">
        <f t="shared" ref="M47" si="50">IF(H47&gt;0,ROUNDDOWN((12/H47),0),0)</f>
        <v>1</v>
      </c>
      <c r="N47" s="95">
        <f t="shared" ref="N47" si="51">IF(H47&gt;0,ROUNDUP((L47/M47),0),0)</f>
        <v>40</v>
      </c>
      <c r="O47" s="93">
        <f t="shared" ref="O47" si="52">IF(H47&gt;0,12-(M47*H47),0)</f>
        <v>2.3599999999999994</v>
      </c>
      <c r="P47" s="93">
        <f t="shared" ref="P47" si="53">IF(O47&gt;0,N47,0)</f>
        <v>40</v>
      </c>
      <c r="Q47" s="94">
        <f t="shared" ref="Q47" si="54">12*N47*(I47*I47)/162.2433</f>
        <v>1183.4078818663081</v>
      </c>
      <c r="R47" s="95">
        <f t="shared" ref="R47" si="55">H47*L47*(I47*I47)/162.2433</f>
        <v>950.67099843260087</v>
      </c>
      <c r="S47" s="93">
        <f t="shared" ref="S47" si="56">IF(O47&gt;0,Q47-R47,0)</f>
        <v>232.73688343370725</v>
      </c>
      <c r="T47" s="132"/>
      <c r="U47" s="132"/>
      <c r="V47" s="132"/>
    </row>
    <row r="48" spans="1:22" ht="15" thickBot="1" x14ac:dyDescent="0.25">
      <c r="A48" s="95"/>
      <c r="B48" s="95"/>
      <c r="C48" s="95"/>
      <c r="D48" s="95"/>
      <c r="E48" s="47">
        <v>0.66</v>
      </c>
      <c r="F48" s="47"/>
      <c r="G48" s="72">
        <v>0.66</v>
      </c>
      <c r="H48" s="94"/>
      <c r="I48" s="95"/>
      <c r="J48" s="95"/>
      <c r="K48" s="95"/>
      <c r="L48" s="94"/>
      <c r="M48" s="95"/>
      <c r="N48" s="95"/>
      <c r="O48" s="93"/>
      <c r="P48" s="93"/>
      <c r="Q48" s="94"/>
      <c r="R48" s="95"/>
      <c r="S48" s="93"/>
      <c r="T48" s="133"/>
      <c r="U48" s="133"/>
      <c r="V48" s="133"/>
    </row>
    <row r="49" spans="1:22" ht="15" thickBot="1" x14ac:dyDescent="0.25">
      <c r="A49" s="95"/>
      <c r="B49" s="95"/>
      <c r="C49" s="95"/>
      <c r="D49" s="95"/>
      <c r="E49" s="81"/>
      <c r="F49" s="63">
        <v>8.32</v>
      </c>
      <c r="G49" s="81"/>
      <c r="H49" s="94"/>
      <c r="I49" s="95"/>
      <c r="J49" s="95"/>
      <c r="K49" s="95"/>
      <c r="L49" s="94"/>
      <c r="M49" s="95"/>
      <c r="N49" s="95"/>
      <c r="O49" s="93"/>
      <c r="P49" s="93"/>
      <c r="Q49" s="94"/>
      <c r="R49" s="95"/>
      <c r="S49" s="93"/>
      <c r="T49" s="133"/>
      <c r="U49" s="133"/>
      <c r="V49" s="133"/>
    </row>
    <row r="50" spans="1:22" x14ac:dyDescent="0.2">
      <c r="J50" s="130" t="s">
        <v>54</v>
      </c>
      <c r="K50" s="130"/>
      <c r="L50" s="130"/>
      <c r="M50" s="130"/>
      <c r="N50" s="130"/>
      <c r="O50" s="130"/>
      <c r="P50" s="130"/>
      <c r="Q50" s="159">
        <f>SUM(Q14:Q49)</f>
        <v>13905.042611929121</v>
      </c>
      <c r="R50" s="159">
        <f>SUM(R14:R49)</f>
        <v>12089.497686499228</v>
      </c>
      <c r="S50" s="159">
        <f>SUM(S14:S49)</f>
        <v>1815.5449254298942</v>
      </c>
    </row>
    <row r="51" spans="1:22" x14ac:dyDescent="0.2">
      <c r="J51" s="130"/>
      <c r="K51" s="130"/>
      <c r="L51" s="130"/>
      <c r="M51" s="130"/>
      <c r="N51" s="130"/>
      <c r="O51" s="130"/>
      <c r="P51" s="130"/>
      <c r="Q51" s="160"/>
      <c r="R51" s="160"/>
      <c r="S51" s="160"/>
    </row>
    <row r="55" spans="1:22" x14ac:dyDescent="0.2">
      <c r="L55">
        <f>S47+S38+S35</f>
        <v>356.00853779478098</v>
      </c>
    </row>
  </sheetData>
  <mergeCells count="210">
    <mergeCell ref="O1:P1"/>
    <mergeCell ref="O2:P2"/>
    <mergeCell ref="O3:P3"/>
    <mergeCell ref="O4:P4"/>
    <mergeCell ref="Q47:Q49"/>
    <mergeCell ref="R47:R49"/>
    <mergeCell ref="S47:S49"/>
    <mergeCell ref="Q23:Q25"/>
    <mergeCell ref="R23:R25"/>
    <mergeCell ref="S23:S25"/>
    <mergeCell ref="Q17:Q19"/>
    <mergeCell ref="R17:R19"/>
    <mergeCell ref="S17:S19"/>
    <mergeCell ref="Q1:U1"/>
    <mergeCell ref="Q2:U2"/>
    <mergeCell ref="Q3:U3"/>
    <mergeCell ref="R26:R28"/>
    <mergeCell ref="S26:S28"/>
    <mergeCell ref="P26:P28"/>
    <mergeCell ref="Q26:Q28"/>
    <mergeCell ref="L29:L31"/>
    <mergeCell ref="L32:L34"/>
    <mergeCell ref="L35:L37"/>
    <mergeCell ref="L38:L40"/>
    <mergeCell ref="L41:L43"/>
    <mergeCell ref="M29:M31"/>
    <mergeCell ref="M32:M34"/>
    <mergeCell ref="M35:M37"/>
    <mergeCell ref="M38:M40"/>
    <mergeCell ref="M41:M43"/>
    <mergeCell ref="A41:A43"/>
    <mergeCell ref="B41:D43"/>
    <mergeCell ref="B38:D40"/>
    <mergeCell ref="B35:D37"/>
    <mergeCell ref="B32:D34"/>
    <mergeCell ref="K47:K49"/>
    <mergeCell ref="L47:L49"/>
    <mergeCell ref="M47:M49"/>
    <mergeCell ref="N47:N49"/>
    <mergeCell ref="P23:P25"/>
    <mergeCell ref="R20:R22"/>
    <mergeCell ref="S20:S22"/>
    <mergeCell ref="P20:P22"/>
    <mergeCell ref="Q20:Q22"/>
    <mergeCell ref="A47:A49"/>
    <mergeCell ref="B47:D49"/>
    <mergeCell ref="H47:H49"/>
    <mergeCell ref="I47:I49"/>
    <mergeCell ref="J47:J49"/>
    <mergeCell ref="L26:L28"/>
    <mergeCell ref="M26:M28"/>
    <mergeCell ref="N26:N28"/>
    <mergeCell ref="O26:O28"/>
    <mergeCell ref="A26:A28"/>
    <mergeCell ref="B26:D28"/>
    <mergeCell ref="H26:H28"/>
    <mergeCell ref="I26:I28"/>
    <mergeCell ref="J26:J28"/>
    <mergeCell ref="K26:K28"/>
    <mergeCell ref="A29:A31"/>
    <mergeCell ref="A32:A34"/>
    <mergeCell ref="A35:A37"/>
    <mergeCell ref="A38:A40"/>
    <mergeCell ref="J23:J25"/>
    <mergeCell ref="L20:L22"/>
    <mergeCell ref="M20:M22"/>
    <mergeCell ref="N20:N22"/>
    <mergeCell ref="O20:O22"/>
    <mergeCell ref="A20:A22"/>
    <mergeCell ref="B20:D22"/>
    <mergeCell ref="H20:H22"/>
    <mergeCell ref="I20:I22"/>
    <mergeCell ref="J20:J22"/>
    <mergeCell ref="K20:K22"/>
    <mergeCell ref="K23:K25"/>
    <mergeCell ref="L23:L25"/>
    <mergeCell ref="M23:M25"/>
    <mergeCell ref="N23:N25"/>
    <mergeCell ref="O23:O25"/>
    <mergeCell ref="P11:P13"/>
    <mergeCell ref="Q11:Q13"/>
    <mergeCell ref="R11:R13"/>
    <mergeCell ref="S11:S13"/>
    <mergeCell ref="B15:D16"/>
    <mergeCell ref="M14:M16"/>
    <mergeCell ref="N14:N16"/>
    <mergeCell ref="O14:O16"/>
    <mergeCell ref="K17:K19"/>
    <mergeCell ref="L17:L19"/>
    <mergeCell ref="M17:M19"/>
    <mergeCell ref="N17:N19"/>
    <mergeCell ref="O17:O19"/>
    <mergeCell ref="P17:P19"/>
    <mergeCell ref="S14:S16"/>
    <mergeCell ref="P14:P16"/>
    <mergeCell ref="Q14:Q16"/>
    <mergeCell ref="R14:R16"/>
    <mergeCell ref="A14:A16"/>
    <mergeCell ref="B14:D14"/>
    <mergeCell ref="H14:H16"/>
    <mergeCell ref="I14:I16"/>
    <mergeCell ref="J14:J16"/>
    <mergeCell ref="K14:K16"/>
    <mergeCell ref="L14:L16"/>
    <mergeCell ref="N11:N13"/>
    <mergeCell ref="O11:O13"/>
    <mergeCell ref="Q50:Q51"/>
    <mergeCell ref="R50:R51"/>
    <mergeCell ref="S50:S51"/>
    <mergeCell ref="J50:P51"/>
    <mergeCell ref="Q4:U4"/>
    <mergeCell ref="E9:N10"/>
    <mergeCell ref="A11:A13"/>
    <mergeCell ref="B11:D13"/>
    <mergeCell ref="E11:G13"/>
    <mergeCell ref="H11:H13"/>
    <mergeCell ref="I11:I13"/>
    <mergeCell ref="J11:J13"/>
    <mergeCell ref="K11:K13"/>
    <mergeCell ref="L11:L13"/>
    <mergeCell ref="M11:M13"/>
    <mergeCell ref="A17:A19"/>
    <mergeCell ref="B17:D19"/>
    <mergeCell ref="H17:H19"/>
    <mergeCell ref="I17:I19"/>
    <mergeCell ref="J17:J19"/>
    <mergeCell ref="A23:A25"/>
    <mergeCell ref="B23:D25"/>
    <mergeCell ref="H23:H25"/>
    <mergeCell ref="I23:I25"/>
    <mergeCell ref="B29:D31"/>
    <mergeCell ref="H29:H31"/>
    <mergeCell ref="H32:H34"/>
    <mergeCell ref="H35:H37"/>
    <mergeCell ref="H38:H40"/>
    <mergeCell ref="H41:H43"/>
    <mergeCell ref="I29:I31"/>
    <mergeCell ref="I32:I34"/>
    <mergeCell ref="I35:I37"/>
    <mergeCell ref="I38:I40"/>
    <mergeCell ref="I41:I43"/>
    <mergeCell ref="N38:N40"/>
    <mergeCell ref="N41:N43"/>
    <mergeCell ref="O29:O31"/>
    <mergeCell ref="O32:O34"/>
    <mergeCell ref="O35:O37"/>
    <mergeCell ref="O38:O40"/>
    <mergeCell ref="O41:O43"/>
    <mergeCell ref="J29:J31"/>
    <mergeCell ref="J32:J34"/>
    <mergeCell ref="J35:J37"/>
    <mergeCell ref="J38:J40"/>
    <mergeCell ref="J41:J43"/>
    <mergeCell ref="K41:K43"/>
    <mergeCell ref="K38:K40"/>
    <mergeCell ref="K35:K37"/>
    <mergeCell ref="K32:K34"/>
    <mergeCell ref="K29:K31"/>
    <mergeCell ref="Q32:Q34"/>
    <mergeCell ref="R32:R34"/>
    <mergeCell ref="S32:S34"/>
    <mergeCell ref="P35:P37"/>
    <mergeCell ref="Q35:Q37"/>
    <mergeCell ref="R35:R37"/>
    <mergeCell ref="S35:S37"/>
    <mergeCell ref="N29:N31"/>
    <mergeCell ref="N32:N34"/>
    <mergeCell ref="N35:N37"/>
    <mergeCell ref="P38:P40"/>
    <mergeCell ref="Q38:Q40"/>
    <mergeCell ref="R38:R40"/>
    <mergeCell ref="S38:S40"/>
    <mergeCell ref="P41:P43"/>
    <mergeCell ref="Q41:Q43"/>
    <mergeCell ref="R41:R43"/>
    <mergeCell ref="S41:S43"/>
    <mergeCell ref="T11:V13"/>
    <mergeCell ref="T14:V16"/>
    <mergeCell ref="T17:V19"/>
    <mergeCell ref="T20:V22"/>
    <mergeCell ref="T23:V25"/>
    <mergeCell ref="T26:V28"/>
    <mergeCell ref="T29:V31"/>
    <mergeCell ref="T32:V34"/>
    <mergeCell ref="T35:V37"/>
    <mergeCell ref="T38:V40"/>
    <mergeCell ref="T41:V43"/>
    <mergeCell ref="P29:P31"/>
    <mergeCell ref="Q29:Q31"/>
    <mergeCell ref="R29:R31"/>
    <mergeCell ref="S29:S31"/>
    <mergeCell ref="P32:P34"/>
    <mergeCell ref="T47:V49"/>
    <mergeCell ref="A44:A46"/>
    <mergeCell ref="B44:D46"/>
    <mergeCell ref="H44:H46"/>
    <mergeCell ref="I44:I46"/>
    <mergeCell ref="J44:J46"/>
    <mergeCell ref="K44:K46"/>
    <mergeCell ref="L44:L46"/>
    <mergeCell ref="M44:M46"/>
    <mergeCell ref="N44:N46"/>
    <mergeCell ref="O44:O46"/>
    <mergeCell ref="P44:P46"/>
    <mergeCell ref="Q44:Q46"/>
    <mergeCell ref="R44:R46"/>
    <mergeCell ref="S44:S46"/>
    <mergeCell ref="T44:V46"/>
    <mergeCell ref="O47:O49"/>
    <mergeCell ref="P47:P4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54"/>
  <sheetViews>
    <sheetView rightToLeft="1" workbookViewId="0">
      <selection activeCell="S14" sqref="S14:S16"/>
    </sheetView>
  </sheetViews>
  <sheetFormatPr defaultRowHeight="14.25" x14ac:dyDescent="0.2"/>
  <cols>
    <col min="8" max="8" width="7.875" customWidth="1"/>
    <col min="9" max="9" width="5.625" customWidth="1"/>
    <col min="10" max="10" width="5.75" customWidth="1"/>
    <col min="11" max="11" width="5.125" customWidth="1"/>
    <col min="12" max="12" width="6.625" customWidth="1"/>
    <col min="13" max="13" width="5.625" customWidth="1"/>
    <col min="14" max="14" width="6.75" customWidth="1"/>
    <col min="15" max="15" width="6.125" customWidth="1"/>
    <col min="16" max="16" width="6" customWidth="1"/>
    <col min="17" max="17" width="7.25" customWidth="1"/>
    <col min="18" max="18" width="6.75" customWidth="1"/>
    <col min="19" max="19" width="5.875" customWidth="1"/>
    <col min="20" max="20" width="8.5" customWidth="1"/>
  </cols>
  <sheetData>
    <row r="1" spans="1:22" ht="22.5" customHeight="1" x14ac:dyDescent="0.2">
      <c r="O1" s="122" t="s">
        <v>0</v>
      </c>
      <c r="P1" s="122"/>
      <c r="Q1" s="119"/>
      <c r="R1" s="119"/>
      <c r="S1" s="119"/>
      <c r="T1" s="119"/>
      <c r="U1" s="119"/>
    </row>
    <row r="2" spans="1:22" ht="15.75" customHeight="1" x14ac:dyDescent="0.2">
      <c r="O2" s="122" t="s">
        <v>1</v>
      </c>
      <c r="P2" s="122"/>
      <c r="Q2" s="119"/>
      <c r="R2" s="119"/>
      <c r="S2" s="119"/>
      <c r="T2" s="119"/>
      <c r="U2" s="119"/>
    </row>
    <row r="3" spans="1:22" ht="18.75" customHeight="1" x14ac:dyDescent="0.2">
      <c r="O3" s="123" t="s">
        <v>2</v>
      </c>
      <c r="P3" s="123"/>
      <c r="Q3" s="119"/>
      <c r="R3" s="119"/>
      <c r="S3" s="119"/>
      <c r="T3" s="119"/>
      <c r="U3" s="119"/>
    </row>
    <row r="4" spans="1:22" ht="16.5" customHeight="1" x14ac:dyDescent="0.2">
      <c r="M4" s="8"/>
      <c r="O4" s="123" t="s">
        <v>3</v>
      </c>
      <c r="P4" s="123"/>
      <c r="Q4" s="119"/>
      <c r="R4" s="119"/>
      <c r="S4" s="119"/>
      <c r="T4" s="119"/>
      <c r="U4" s="119"/>
    </row>
    <row r="9" spans="1:22" x14ac:dyDescent="0.2">
      <c r="A9" s="3"/>
      <c r="B9" s="3"/>
      <c r="C9" s="3"/>
      <c r="D9" s="3"/>
      <c r="E9" s="121" t="s">
        <v>23</v>
      </c>
      <c r="F9" s="121"/>
      <c r="G9" s="121"/>
      <c r="H9" s="121"/>
      <c r="I9" s="121"/>
      <c r="J9" s="121"/>
      <c r="K9" s="121"/>
      <c r="L9" s="121"/>
      <c r="M9" s="121"/>
      <c r="N9" s="121"/>
      <c r="O9" s="3"/>
      <c r="P9" s="3"/>
      <c r="Q9" s="3"/>
      <c r="R9" s="3"/>
      <c r="S9" s="3"/>
      <c r="T9" s="3"/>
      <c r="U9" s="3"/>
      <c r="V9" s="3"/>
    </row>
    <row r="10" spans="1:22" ht="15" thickBot="1" x14ac:dyDescent="0.25">
      <c r="A10" s="3"/>
      <c r="B10" s="3"/>
      <c r="C10" s="3"/>
      <c r="D10" s="3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3"/>
      <c r="P10" s="3"/>
      <c r="Q10" s="3"/>
      <c r="R10" s="3"/>
      <c r="S10" s="3"/>
      <c r="T10" s="3"/>
      <c r="U10" s="3"/>
      <c r="V10" s="3"/>
    </row>
    <row r="11" spans="1:22" ht="14.25" customHeight="1" thickBot="1" x14ac:dyDescent="0.25">
      <c r="A11" s="117" t="s">
        <v>4</v>
      </c>
      <c r="B11" s="117" t="s">
        <v>5</v>
      </c>
      <c r="C11" s="117"/>
      <c r="D11" s="117"/>
      <c r="E11" s="161" t="s">
        <v>6</v>
      </c>
      <c r="F11" s="162"/>
      <c r="G11" s="163"/>
      <c r="H11" s="120" t="s">
        <v>11</v>
      </c>
      <c r="I11" s="120" t="s">
        <v>7</v>
      </c>
      <c r="J11" s="120" t="s">
        <v>8</v>
      </c>
      <c r="K11" s="120" t="s">
        <v>10</v>
      </c>
      <c r="L11" s="120" t="s">
        <v>9</v>
      </c>
      <c r="M11" s="124" t="s">
        <v>13</v>
      </c>
      <c r="N11" s="120" t="s">
        <v>15</v>
      </c>
      <c r="O11" s="120" t="s">
        <v>12</v>
      </c>
      <c r="P11" s="120" t="s">
        <v>14</v>
      </c>
      <c r="Q11" s="120" t="s">
        <v>16</v>
      </c>
      <c r="R11" s="120" t="s">
        <v>17</v>
      </c>
      <c r="S11" s="125" t="s">
        <v>18</v>
      </c>
      <c r="T11" s="117" t="s">
        <v>64</v>
      </c>
      <c r="U11" s="117"/>
      <c r="V11" s="117"/>
    </row>
    <row r="12" spans="1:22" ht="14.25" customHeight="1" thickBot="1" x14ac:dyDescent="0.25">
      <c r="A12" s="117"/>
      <c r="B12" s="117"/>
      <c r="C12" s="117"/>
      <c r="D12" s="117"/>
      <c r="E12" s="164"/>
      <c r="F12" s="165"/>
      <c r="G12" s="166"/>
      <c r="H12" s="120"/>
      <c r="I12" s="120"/>
      <c r="J12" s="120"/>
      <c r="K12" s="120"/>
      <c r="L12" s="120"/>
      <c r="M12" s="124"/>
      <c r="N12" s="120"/>
      <c r="O12" s="120"/>
      <c r="P12" s="120"/>
      <c r="Q12" s="120"/>
      <c r="R12" s="120"/>
      <c r="S12" s="125"/>
      <c r="T12" s="117"/>
      <c r="U12" s="117"/>
      <c r="V12" s="117"/>
    </row>
    <row r="13" spans="1:22" ht="15" customHeight="1" thickBot="1" x14ac:dyDescent="0.25">
      <c r="A13" s="117"/>
      <c r="B13" s="117"/>
      <c r="C13" s="117"/>
      <c r="D13" s="117"/>
      <c r="E13" s="167"/>
      <c r="F13" s="168"/>
      <c r="G13" s="169"/>
      <c r="H13" s="120"/>
      <c r="I13" s="120"/>
      <c r="J13" s="120"/>
      <c r="K13" s="120"/>
      <c r="L13" s="120"/>
      <c r="M13" s="124"/>
      <c r="N13" s="120"/>
      <c r="O13" s="120"/>
      <c r="P13" s="120"/>
      <c r="Q13" s="120"/>
      <c r="R13" s="120"/>
      <c r="S13" s="125"/>
      <c r="T13" s="117"/>
      <c r="U13" s="117"/>
      <c r="V13" s="117"/>
    </row>
    <row r="14" spans="1:22" ht="15" thickBot="1" x14ac:dyDescent="0.25">
      <c r="A14" s="95">
        <v>1</v>
      </c>
      <c r="B14" s="127" t="s">
        <v>31</v>
      </c>
      <c r="C14" s="127"/>
      <c r="D14" s="127"/>
      <c r="E14" s="55"/>
      <c r="F14" s="55"/>
      <c r="G14" s="55"/>
      <c r="H14" s="94">
        <v>7</v>
      </c>
      <c r="I14" s="95">
        <v>20</v>
      </c>
      <c r="J14" s="95">
        <v>8</v>
      </c>
      <c r="K14" s="128">
        <v>11.13</v>
      </c>
      <c r="L14" s="94">
        <f>IF(H14&gt;0,ROUNDUP((J14*K14),0),0)</f>
        <v>90</v>
      </c>
      <c r="M14" s="95">
        <f>IF(H14&gt;0,ROUNDDOWN((12/H14),0),0)</f>
        <v>1</v>
      </c>
      <c r="N14" s="95">
        <f>IF(H14&gt;0,ROUNDUP((L14/M14),0),0)</f>
        <v>90</v>
      </c>
      <c r="O14" s="93">
        <f>IF(H14&gt;0,12-(M14*H14),0)</f>
        <v>5</v>
      </c>
      <c r="P14" s="93">
        <f>IF(O14&gt;0,N14,0)</f>
        <v>90</v>
      </c>
      <c r="Q14" s="94">
        <f>12*N14*(I14*I14)/162.2433</f>
        <v>2662.6677341991935</v>
      </c>
      <c r="R14" s="95">
        <f>H14*L14*(I14*I14)/162.2433</f>
        <v>1553.2228449495294</v>
      </c>
      <c r="S14" s="93">
        <f>IF(O14&gt;0,Q14-R14,0)</f>
        <v>1109.4448892496641</v>
      </c>
      <c r="T14" s="95"/>
      <c r="U14" s="95"/>
      <c r="V14" s="95"/>
    </row>
    <row r="15" spans="1:22" ht="15" thickBot="1" x14ac:dyDescent="0.25">
      <c r="A15" s="95"/>
      <c r="B15" s="170"/>
      <c r="C15" s="170"/>
      <c r="D15" s="170"/>
      <c r="E15" s="77"/>
      <c r="F15" s="32"/>
      <c r="G15" s="62"/>
      <c r="H15" s="94"/>
      <c r="I15" s="95"/>
      <c r="J15" s="95"/>
      <c r="K15" s="128"/>
      <c r="L15" s="94"/>
      <c r="M15" s="95"/>
      <c r="N15" s="95"/>
      <c r="O15" s="93"/>
      <c r="P15" s="93"/>
      <c r="Q15" s="94"/>
      <c r="R15" s="95"/>
      <c r="S15" s="93"/>
      <c r="T15" s="95"/>
      <c r="U15" s="95"/>
      <c r="V15" s="95"/>
    </row>
    <row r="16" spans="1:22" ht="15" thickBot="1" x14ac:dyDescent="0.25">
      <c r="A16" s="95"/>
      <c r="B16" s="170"/>
      <c r="C16" s="170"/>
      <c r="D16" s="170"/>
      <c r="E16" s="64"/>
      <c r="F16" s="7"/>
      <c r="G16" s="64"/>
      <c r="H16" s="94"/>
      <c r="I16" s="95"/>
      <c r="J16" s="95"/>
      <c r="K16" s="128"/>
      <c r="L16" s="94"/>
      <c r="M16" s="95"/>
      <c r="N16" s="95"/>
      <c r="O16" s="93"/>
      <c r="P16" s="93"/>
      <c r="Q16" s="94"/>
      <c r="R16" s="95"/>
      <c r="S16" s="93"/>
      <c r="T16" s="95"/>
      <c r="U16" s="95"/>
      <c r="V16" s="95"/>
    </row>
    <row r="17" spans="1:22" ht="15" thickBot="1" x14ac:dyDescent="0.25">
      <c r="A17" s="95">
        <v>2</v>
      </c>
      <c r="B17" s="95"/>
      <c r="C17" s="95"/>
      <c r="D17" s="95"/>
      <c r="E17" s="61"/>
      <c r="F17" s="29"/>
      <c r="G17" s="61"/>
      <c r="H17" s="94">
        <v>12</v>
      </c>
      <c r="I17" s="95">
        <v>20</v>
      </c>
      <c r="J17" s="95">
        <v>8</v>
      </c>
      <c r="K17" s="95">
        <v>11.13</v>
      </c>
      <c r="L17" s="94">
        <f t="shared" ref="L17" si="0">IF(H17&gt;0,ROUNDUP((J17*K17),0),0)</f>
        <v>90</v>
      </c>
      <c r="M17" s="95">
        <f t="shared" ref="M17" si="1">IF(H17&gt;0,ROUNDDOWN((12/H17),0),0)</f>
        <v>1</v>
      </c>
      <c r="N17" s="95">
        <f t="shared" ref="N17" si="2">IF(H17&gt;0,ROUNDUP((L17/M17),0),0)</f>
        <v>90</v>
      </c>
      <c r="O17" s="93">
        <f t="shared" ref="O17" si="3">IF(H17&gt;0,12-(M17*H17),0)</f>
        <v>0</v>
      </c>
      <c r="P17" s="93">
        <f t="shared" ref="P17" si="4">IF(O17&gt;0,N17,0)</f>
        <v>0</v>
      </c>
      <c r="Q17" s="94">
        <f t="shared" ref="Q17" si="5">12*N17*(I17*I17)/162.2433</f>
        <v>2662.6677341991935</v>
      </c>
      <c r="R17" s="95">
        <f t="shared" ref="R17" si="6">H17*L17*(I17*I17)/162.2433</f>
        <v>2662.6677341991935</v>
      </c>
      <c r="S17" s="93">
        <f t="shared" ref="S17" si="7">IF(O17&gt;0,Q17-R17,0)</f>
        <v>0</v>
      </c>
      <c r="T17" s="95"/>
      <c r="U17" s="95"/>
      <c r="V17" s="95"/>
    </row>
    <row r="18" spans="1:22" ht="15" thickBot="1" x14ac:dyDescent="0.25">
      <c r="A18" s="95"/>
      <c r="B18" s="95"/>
      <c r="C18" s="95"/>
      <c r="D18" s="95"/>
      <c r="E18" s="62"/>
      <c r="F18" s="32"/>
      <c r="G18" s="62"/>
      <c r="H18" s="94"/>
      <c r="I18" s="95"/>
      <c r="J18" s="95"/>
      <c r="K18" s="95"/>
      <c r="L18" s="94"/>
      <c r="M18" s="95"/>
      <c r="N18" s="95"/>
      <c r="O18" s="93"/>
      <c r="P18" s="93"/>
      <c r="Q18" s="94"/>
      <c r="R18" s="95"/>
      <c r="S18" s="93"/>
      <c r="T18" s="95"/>
      <c r="U18" s="95"/>
      <c r="V18" s="95"/>
    </row>
    <row r="19" spans="1:22" ht="15" thickBot="1" x14ac:dyDescent="0.25">
      <c r="A19" s="95"/>
      <c r="B19" s="95"/>
      <c r="C19" s="95"/>
      <c r="D19" s="95"/>
      <c r="E19" s="64"/>
      <c r="F19" s="35"/>
      <c r="G19" s="64"/>
      <c r="H19" s="94"/>
      <c r="I19" s="95"/>
      <c r="J19" s="95"/>
      <c r="K19" s="95"/>
      <c r="L19" s="94"/>
      <c r="M19" s="95"/>
      <c r="N19" s="95"/>
      <c r="O19" s="93"/>
      <c r="P19" s="93"/>
      <c r="Q19" s="94"/>
      <c r="R19" s="95"/>
      <c r="S19" s="93"/>
      <c r="T19" s="95"/>
      <c r="U19" s="95"/>
      <c r="V19" s="95"/>
    </row>
    <row r="20" spans="1:22" ht="15" thickBot="1" x14ac:dyDescent="0.25">
      <c r="A20" s="95">
        <v>3</v>
      </c>
      <c r="B20" s="95"/>
      <c r="C20" s="95"/>
      <c r="D20" s="95"/>
      <c r="E20" s="61"/>
      <c r="F20" s="29"/>
      <c r="G20" s="61"/>
      <c r="H20" s="94">
        <v>7</v>
      </c>
      <c r="I20" s="95">
        <v>20</v>
      </c>
      <c r="J20" s="95">
        <v>8</v>
      </c>
      <c r="K20" s="95">
        <v>11.13</v>
      </c>
      <c r="L20" s="94">
        <f t="shared" ref="L20" si="8">IF(H20&gt;0,ROUNDUP((J20*K20),0),0)</f>
        <v>90</v>
      </c>
      <c r="M20" s="95">
        <f t="shared" ref="M20" si="9">IF(H20&gt;0,ROUNDDOWN((12/H20),0),0)</f>
        <v>1</v>
      </c>
      <c r="N20" s="95">
        <f t="shared" ref="N20" si="10">IF(H20&gt;0,ROUNDUP((L20/M20),0),0)</f>
        <v>90</v>
      </c>
      <c r="O20" s="93">
        <f t="shared" ref="O20" si="11">IF(H20&gt;0,12-(M20*H20),0)</f>
        <v>5</v>
      </c>
      <c r="P20" s="93">
        <f t="shared" ref="P20" si="12">IF(O20&gt;0,N20,0)</f>
        <v>90</v>
      </c>
      <c r="Q20" s="94">
        <f t="shared" ref="Q20" si="13">12*N20*(I20*I20)/162.2433</f>
        <v>2662.6677341991935</v>
      </c>
      <c r="R20" s="95">
        <f t="shared" ref="R20" si="14">H20*L20*(I20*I20)/162.2433</f>
        <v>1553.2228449495294</v>
      </c>
      <c r="S20" s="93">
        <f t="shared" ref="S20" si="15">IF(O20&gt;0,Q20-R20,0)</f>
        <v>1109.4448892496641</v>
      </c>
      <c r="T20" s="95"/>
      <c r="U20" s="95"/>
      <c r="V20" s="95"/>
    </row>
    <row r="21" spans="1:22" ht="15" thickBot="1" x14ac:dyDescent="0.25">
      <c r="A21" s="95"/>
      <c r="B21" s="95"/>
      <c r="C21" s="95"/>
      <c r="D21" s="95"/>
      <c r="E21" s="62"/>
      <c r="F21" s="32"/>
      <c r="G21" s="62"/>
      <c r="H21" s="94"/>
      <c r="I21" s="95"/>
      <c r="J21" s="95"/>
      <c r="K21" s="95"/>
      <c r="L21" s="94"/>
      <c r="M21" s="95"/>
      <c r="N21" s="95"/>
      <c r="O21" s="93"/>
      <c r="P21" s="93"/>
      <c r="Q21" s="94"/>
      <c r="R21" s="95"/>
      <c r="S21" s="93"/>
      <c r="T21" s="95"/>
      <c r="U21" s="95"/>
      <c r="V21" s="95"/>
    </row>
    <row r="22" spans="1:22" ht="15" thickBot="1" x14ac:dyDescent="0.25">
      <c r="A22" s="95"/>
      <c r="B22" s="95"/>
      <c r="C22" s="95"/>
      <c r="D22" s="95"/>
      <c r="E22" s="64"/>
      <c r="F22" s="35"/>
      <c r="G22" s="64"/>
      <c r="H22" s="94"/>
      <c r="I22" s="95"/>
      <c r="J22" s="95"/>
      <c r="K22" s="95"/>
      <c r="L22" s="94"/>
      <c r="M22" s="95"/>
      <c r="N22" s="95"/>
      <c r="O22" s="93"/>
      <c r="P22" s="93"/>
      <c r="Q22" s="94"/>
      <c r="R22" s="95"/>
      <c r="S22" s="93"/>
      <c r="T22" s="95"/>
      <c r="U22" s="95"/>
      <c r="V22" s="95"/>
    </row>
    <row r="23" spans="1:22" ht="15" thickBot="1" x14ac:dyDescent="0.25">
      <c r="A23" s="95">
        <v>4</v>
      </c>
      <c r="B23" s="95"/>
      <c r="C23" s="95"/>
      <c r="D23" s="95"/>
      <c r="E23" s="61"/>
      <c r="F23" s="29"/>
      <c r="G23" s="61"/>
      <c r="H23" s="94">
        <v>0</v>
      </c>
      <c r="I23" s="95">
        <v>0</v>
      </c>
      <c r="J23" s="95">
        <v>0</v>
      </c>
      <c r="K23" s="95">
        <v>0</v>
      </c>
      <c r="L23" s="94">
        <f t="shared" ref="L23" si="16">IF(H23&gt;0,ROUNDUP((J23*K23),0),0)</f>
        <v>0</v>
      </c>
      <c r="M23" s="95">
        <f t="shared" ref="M23" si="17">IF(H23&gt;0,ROUNDDOWN((12/H23),0),0)</f>
        <v>0</v>
      </c>
      <c r="N23" s="95">
        <f t="shared" ref="N23" si="18">IF(H23&gt;0,ROUNDUP((L23/M23),0),0)</f>
        <v>0</v>
      </c>
      <c r="O23" s="93">
        <f t="shared" ref="O23" si="19">IF(H23&gt;0,12-(M23*H23),0)</f>
        <v>0</v>
      </c>
      <c r="P23" s="93">
        <f t="shared" ref="P23" si="20">IF(O23&gt;0,N23,0)</f>
        <v>0</v>
      </c>
      <c r="Q23" s="94">
        <f t="shared" ref="Q23" si="21">12*N23*(I23*I23)/162.2433</f>
        <v>0</v>
      </c>
      <c r="R23" s="95">
        <f t="shared" ref="R23" si="22">H23*L23*(I23*I23)/162.2433</f>
        <v>0</v>
      </c>
      <c r="S23" s="93">
        <f t="shared" ref="S23" si="23">IF(O23&gt;0,Q23-R23,0)</f>
        <v>0</v>
      </c>
      <c r="T23" s="95"/>
      <c r="U23" s="95"/>
      <c r="V23" s="95"/>
    </row>
    <row r="24" spans="1:22" ht="15" thickBot="1" x14ac:dyDescent="0.25">
      <c r="A24" s="95"/>
      <c r="B24" s="95"/>
      <c r="C24" s="95"/>
      <c r="D24" s="95"/>
      <c r="E24" s="62"/>
      <c r="F24" s="32"/>
      <c r="G24" s="62"/>
      <c r="H24" s="94"/>
      <c r="I24" s="95"/>
      <c r="J24" s="95"/>
      <c r="K24" s="95"/>
      <c r="L24" s="94"/>
      <c r="M24" s="95"/>
      <c r="N24" s="95"/>
      <c r="O24" s="93"/>
      <c r="P24" s="93"/>
      <c r="Q24" s="94"/>
      <c r="R24" s="95"/>
      <c r="S24" s="93"/>
      <c r="T24" s="95"/>
      <c r="U24" s="95"/>
      <c r="V24" s="95"/>
    </row>
    <row r="25" spans="1:22" ht="15" thickBot="1" x14ac:dyDescent="0.25">
      <c r="A25" s="95"/>
      <c r="B25" s="95"/>
      <c r="C25" s="95"/>
      <c r="D25" s="95"/>
      <c r="E25" s="64"/>
      <c r="F25" s="35"/>
      <c r="G25" s="64"/>
      <c r="H25" s="94"/>
      <c r="I25" s="95"/>
      <c r="J25" s="95"/>
      <c r="K25" s="95"/>
      <c r="L25" s="94"/>
      <c r="M25" s="95"/>
      <c r="N25" s="95"/>
      <c r="O25" s="93"/>
      <c r="P25" s="93"/>
      <c r="Q25" s="94"/>
      <c r="R25" s="95"/>
      <c r="S25" s="93"/>
      <c r="T25" s="95"/>
      <c r="U25" s="95"/>
      <c r="V25" s="95"/>
    </row>
    <row r="26" spans="1:22" ht="15" thickBot="1" x14ac:dyDescent="0.25">
      <c r="A26" s="95">
        <v>5</v>
      </c>
      <c r="B26" s="95"/>
      <c r="C26" s="95"/>
      <c r="D26" s="95"/>
      <c r="E26" s="61"/>
      <c r="F26" s="29"/>
      <c r="G26" s="61"/>
      <c r="H26" s="94">
        <v>12</v>
      </c>
      <c r="I26" s="95">
        <v>20</v>
      </c>
      <c r="J26" s="95">
        <v>8</v>
      </c>
      <c r="K26" s="95">
        <v>11.13</v>
      </c>
      <c r="L26" s="94">
        <f t="shared" ref="L26" si="24">IF(H26&gt;0,ROUNDUP((J26*K26),0),0)</f>
        <v>90</v>
      </c>
      <c r="M26" s="95">
        <f t="shared" ref="M26" si="25">IF(H26&gt;0,ROUNDDOWN((12/H26),0),0)</f>
        <v>1</v>
      </c>
      <c r="N26" s="95">
        <f t="shared" ref="N26" si="26">IF(H26&gt;0,ROUNDUP((L26/M26),0),0)</f>
        <v>90</v>
      </c>
      <c r="O26" s="93">
        <f t="shared" ref="O26" si="27">IF(H26&gt;0,12-(M26*H26),0)</f>
        <v>0</v>
      </c>
      <c r="P26" s="93">
        <f t="shared" ref="P26" si="28">IF(O26&gt;0,N26,0)</f>
        <v>0</v>
      </c>
      <c r="Q26" s="94">
        <f t="shared" ref="Q26" si="29">12*N26*(I26*I26)/162.2433</f>
        <v>2662.6677341991935</v>
      </c>
      <c r="R26" s="95">
        <f t="shared" ref="R26" si="30">H26*L26*(I26*I26)/162.2433</f>
        <v>2662.6677341991935</v>
      </c>
      <c r="S26" s="93">
        <f t="shared" ref="S26" si="31">IF(O26&gt;0,Q26-R26,0)</f>
        <v>0</v>
      </c>
      <c r="T26" s="95"/>
      <c r="U26" s="95"/>
      <c r="V26" s="95"/>
    </row>
    <row r="27" spans="1:22" ht="15" thickBot="1" x14ac:dyDescent="0.25">
      <c r="A27" s="95"/>
      <c r="B27" s="95"/>
      <c r="C27" s="95"/>
      <c r="D27" s="95"/>
      <c r="E27" s="62"/>
      <c r="F27" s="32"/>
      <c r="G27" s="62"/>
      <c r="H27" s="94"/>
      <c r="I27" s="95"/>
      <c r="J27" s="95"/>
      <c r="K27" s="95"/>
      <c r="L27" s="94"/>
      <c r="M27" s="95"/>
      <c r="N27" s="95"/>
      <c r="O27" s="93"/>
      <c r="P27" s="93"/>
      <c r="Q27" s="94"/>
      <c r="R27" s="95"/>
      <c r="S27" s="93"/>
      <c r="T27" s="95"/>
      <c r="U27" s="95"/>
      <c r="V27" s="95"/>
    </row>
    <row r="28" spans="1:22" ht="15" thickBot="1" x14ac:dyDescent="0.25">
      <c r="A28" s="95"/>
      <c r="B28" s="95"/>
      <c r="C28" s="95"/>
      <c r="D28" s="95"/>
      <c r="E28" s="62"/>
      <c r="F28" s="62"/>
      <c r="G28" s="62"/>
      <c r="H28" s="94"/>
      <c r="I28" s="95"/>
      <c r="J28" s="95"/>
      <c r="K28" s="95"/>
      <c r="L28" s="94"/>
      <c r="M28" s="95"/>
      <c r="N28" s="95"/>
      <c r="O28" s="93"/>
      <c r="P28" s="93"/>
      <c r="Q28" s="94"/>
      <c r="R28" s="95"/>
      <c r="S28" s="93"/>
      <c r="T28" s="95"/>
      <c r="U28" s="95"/>
      <c r="V28" s="95"/>
    </row>
    <row r="29" spans="1:22" s="3" customFormat="1" ht="15" thickBot="1" x14ac:dyDescent="0.25">
      <c r="A29" s="95">
        <v>6</v>
      </c>
      <c r="B29" s="95"/>
      <c r="C29" s="95"/>
      <c r="D29" s="95"/>
      <c r="E29" s="55"/>
      <c r="F29" s="55"/>
      <c r="G29" s="55"/>
      <c r="H29" s="94">
        <v>6.5</v>
      </c>
      <c r="I29" s="95">
        <v>20</v>
      </c>
      <c r="J29" s="95">
        <v>8</v>
      </c>
      <c r="K29" s="95">
        <v>11.13</v>
      </c>
      <c r="L29" s="94">
        <f t="shared" ref="L29:L47" si="32">IF(H29&gt;0,ROUNDUP((J29*K29),0),0)</f>
        <v>90</v>
      </c>
      <c r="M29" s="95">
        <f t="shared" ref="M29:M41" si="33">IF(H29&gt;0,ROUNDDOWN((12/H29),0),0)</f>
        <v>1</v>
      </c>
      <c r="N29" s="95">
        <f t="shared" ref="N29:N41" si="34">IF(H29&gt;0,ROUNDUP((L29/M29),0),0)</f>
        <v>90</v>
      </c>
      <c r="O29" s="93">
        <f t="shared" ref="O29:O41" si="35">IF(H29&gt;0,12-(M29*H29),0)</f>
        <v>5.5</v>
      </c>
      <c r="P29" s="93">
        <f t="shared" ref="P29:P41" si="36">IF(O29&gt;0,N29,0)</f>
        <v>90</v>
      </c>
      <c r="Q29" s="94">
        <f t="shared" ref="Q29:Q41" si="37">12*N29*(I29*I29)/162.2433</f>
        <v>2662.6677341991935</v>
      </c>
      <c r="R29" s="95">
        <f t="shared" ref="R29:R41" si="38">H29*L29*(I29*I29)/162.2433</f>
        <v>1442.278356024563</v>
      </c>
      <c r="S29" s="93">
        <f t="shared" ref="S29" si="39">IF(O29&gt;0,Q29-R29,0)</f>
        <v>1220.3893781746306</v>
      </c>
      <c r="T29" s="95"/>
      <c r="U29" s="95"/>
      <c r="V29" s="95"/>
    </row>
    <row r="30" spans="1:22" s="3" customFormat="1" ht="15" thickBot="1" x14ac:dyDescent="0.25">
      <c r="A30" s="95"/>
      <c r="B30" s="95"/>
      <c r="C30" s="95"/>
      <c r="D30" s="95"/>
      <c r="E30" s="62"/>
      <c r="F30" s="62"/>
      <c r="G30" s="62"/>
      <c r="H30" s="94"/>
      <c r="I30" s="95"/>
      <c r="J30" s="95"/>
      <c r="K30" s="95"/>
      <c r="L30" s="94"/>
      <c r="M30" s="95"/>
      <c r="N30" s="95"/>
      <c r="O30" s="93"/>
      <c r="P30" s="93"/>
      <c r="Q30" s="94"/>
      <c r="R30" s="95"/>
      <c r="S30" s="93"/>
      <c r="T30" s="95"/>
      <c r="U30" s="95"/>
      <c r="V30" s="95"/>
    </row>
    <row r="31" spans="1:22" s="3" customFormat="1" ht="15" thickBot="1" x14ac:dyDescent="0.25">
      <c r="A31" s="95"/>
      <c r="B31" s="95"/>
      <c r="C31" s="95"/>
      <c r="D31" s="95"/>
      <c r="E31" s="63"/>
      <c r="F31" s="63"/>
      <c r="G31" s="63"/>
      <c r="H31" s="94"/>
      <c r="I31" s="95"/>
      <c r="J31" s="95"/>
      <c r="K31" s="95"/>
      <c r="L31" s="94"/>
      <c r="M31" s="95"/>
      <c r="N31" s="95"/>
      <c r="O31" s="93"/>
      <c r="P31" s="93"/>
      <c r="Q31" s="94"/>
      <c r="R31" s="95"/>
      <c r="S31" s="93"/>
      <c r="T31" s="95"/>
      <c r="U31" s="95"/>
      <c r="V31" s="95"/>
    </row>
    <row r="32" spans="1:22" s="3" customFormat="1" ht="15" thickBot="1" x14ac:dyDescent="0.25">
      <c r="A32" s="95">
        <v>7</v>
      </c>
      <c r="B32" s="95"/>
      <c r="C32" s="95"/>
      <c r="D32" s="95"/>
      <c r="E32" s="55"/>
      <c r="F32" s="55"/>
      <c r="G32" s="55"/>
      <c r="H32" s="94">
        <v>7.5</v>
      </c>
      <c r="I32" s="95">
        <v>20</v>
      </c>
      <c r="J32" s="95">
        <v>8</v>
      </c>
      <c r="K32" s="95">
        <v>11.13</v>
      </c>
      <c r="L32" s="94">
        <f t="shared" si="32"/>
        <v>90</v>
      </c>
      <c r="M32" s="95">
        <f t="shared" si="33"/>
        <v>1</v>
      </c>
      <c r="N32" s="95">
        <f t="shared" si="34"/>
        <v>90</v>
      </c>
      <c r="O32" s="93">
        <f t="shared" si="35"/>
        <v>4.5</v>
      </c>
      <c r="P32" s="93">
        <f t="shared" si="36"/>
        <v>90</v>
      </c>
      <c r="Q32" s="94">
        <f t="shared" si="37"/>
        <v>2662.6677341991935</v>
      </c>
      <c r="R32" s="95">
        <f t="shared" si="38"/>
        <v>1664.1673338744959</v>
      </c>
      <c r="S32" s="93">
        <f t="shared" ref="S32" si="40">IF(O32&gt;0,Q32-R32,0)</f>
        <v>998.50040032469769</v>
      </c>
      <c r="T32" s="95"/>
      <c r="U32" s="95"/>
      <c r="V32" s="95"/>
    </row>
    <row r="33" spans="1:22" s="3" customFormat="1" ht="15" thickBot="1" x14ac:dyDescent="0.25">
      <c r="A33" s="95"/>
      <c r="B33" s="95"/>
      <c r="C33" s="95"/>
      <c r="D33" s="95"/>
      <c r="E33" s="62"/>
      <c r="F33" s="62"/>
      <c r="G33" s="62"/>
      <c r="H33" s="94"/>
      <c r="I33" s="95"/>
      <c r="J33" s="95"/>
      <c r="K33" s="95"/>
      <c r="L33" s="94"/>
      <c r="M33" s="95"/>
      <c r="N33" s="95"/>
      <c r="O33" s="93"/>
      <c r="P33" s="93"/>
      <c r="Q33" s="94"/>
      <c r="R33" s="95"/>
      <c r="S33" s="93"/>
      <c r="T33" s="95"/>
      <c r="U33" s="95"/>
      <c r="V33" s="95"/>
    </row>
    <row r="34" spans="1:22" s="3" customFormat="1" ht="15" thickBot="1" x14ac:dyDescent="0.25">
      <c r="A34" s="95"/>
      <c r="B34" s="95"/>
      <c r="C34" s="95"/>
      <c r="D34" s="95"/>
      <c r="E34" s="63"/>
      <c r="F34" s="63"/>
      <c r="G34" s="63"/>
      <c r="H34" s="94"/>
      <c r="I34" s="95"/>
      <c r="J34" s="95"/>
      <c r="K34" s="95"/>
      <c r="L34" s="94"/>
      <c r="M34" s="95"/>
      <c r="N34" s="95"/>
      <c r="O34" s="93"/>
      <c r="P34" s="93"/>
      <c r="Q34" s="94"/>
      <c r="R34" s="95"/>
      <c r="S34" s="93"/>
      <c r="T34" s="95"/>
      <c r="U34" s="95"/>
      <c r="V34" s="95"/>
    </row>
    <row r="35" spans="1:22" s="3" customFormat="1" ht="15" thickBot="1" x14ac:dyDescent="0.25">
      <c r="A35" s="95">
        <v>8</v>
      </c>
      <c r="B35" s="95"/>
      <c r="C35" s="95"/>
      <c r="D35" s="95"/>
      <c r="E35" s="55"/>
      <c r="F35" s="55"/>
      <c r="G35" s="55"/>
      <c r="H35" s="94">
        <v>0</v>
      </c>
      <c r="I35" s="95">
        <v>0</v>
      </c>
      <c r="J35" s="95">
        <v>0</v>
      </c>
      <c r="K35" s="95">
        <v>0</v>
      </c>
      <c r="L35" s="94">
        <f t="shared" si="32"/>
        <v>0</v>
      </c>
      <c r="M35" s="95">
        <f t="shared" si="33"/>
        <v>0</v>
      </c>
      <c r="N35" s="95">
        <f t="shared" si="34"/>
        <v>0</v>
      </c>
      <c r="O35" s="93">
        <f t="shared" si="35"/>
        <v>0</v>
      </c>
      <c r="P35" s="93">
        <f t="shared" si="36"/>
        <v>0</v>
      </c>
      <c r="Q35" s="94">
        <f t="shared" si="37"/>
        <v>0</v>
      </c>
      <c r="R35" s="95">
        <f t="shared" si="38"/>
        <v>0</v>
      </c>
      <c r="S35" s="93">
        <f t="shared" ref="S35" si="41">IF(O35&gt;0,Q35-R35,0)</f>
        <v>0</v>
      </c>
      <c r="T35" s="95"/>
      <c r="U35" s="95"/>
      <c r="V35" s="95"/>
    </row>
    <row r="36" spans="1:22" s="3" customFormat="1" ht="15" thickBot="1" x14ac:dyDescent="0.25">
      <c r="A36" s="95"/>
      <c r="B36" s="95"/>
      <c r="C36" s="95"/>
      <c r="D36" s="95"/>
      <c r="E36" s="62"/>
      <c r="F36" s="62"/>
      <c r="G36" s="62"/>
      <c r="H36" s="94"/>
      <c r="I36" s="95"/>
      <c r="J36" s="95"/>
      <c r="K36" s="95"/>
      <c r="L36" s="94"/>
      <c r="M36" s="95"/>
      <c r="N36" s="95"/>
      <c r="O36" s="93"/>
      <c r="P36" s="93"/>
      <c r="Q36" s="94"/>
      <c r="R36" s="95"/>
      <c r="S36" s="93"/>
      <c r="T36" s="95"/>
      <c r="U36" s="95"/>
      <c r="V36" s="95"/>
    </row>
    <row r="37" spans="1:22" s="3" customFormat="1" ht="15" thickBot="1" x14ac:dyDescent="0.25">
      <c r="A37" s="95"/>
      <c r="B37" s="95"/>
      <c r="C37" s="95"/>
      <c r="D37" s="95"/>
      <c r="E37" s="63"/>
      <c r="F37" s="63"/>
      <c r="G37" s="63"/>
      <c r="H37" s="94"/>
      <c r="I37" s="95"/>
      <c r="J37" s="95"/>
      <c r="K37" s="95"/>
      <c r="L37" s="94"/>
      <c r="M37" s="95"/>
      <c r="N37" s="95"/>
      <c r="O37" s="93"/>
      <c r="P37" s="93"/>
      <c r="Q37" s="94"/>
      <c r="R37" s="95"/>
      <c r="S37" s="93"/>
      <c r="T37" s="95"/>
      <c r="U37" s="95"/>
      <c r="V37" s="95"/>
    </row>
    <row r="38" spans="1:22" s="3" customFormat="1" ht="15" thickBot="1" x14ac:dyDescent="0.25">
      <c r="A38" s="95">
        <v>9</v>
      </c>
      <c r="B38" s="95"/>
      <c r="C38" s="95"/>
      <c r="D38" s="95"/>
      <c r="E38" s="55"/>
      <c r="F38" s="55"/>
      <c r="G38" s="55"/>
      <c r="H38" s="94">
        <v>0</v>
      </c>
      <c r="I38" s="95">
        <v>0</v>
      </c>
      <c r="J38" s="95">
        <v>0</v>
      </c>
      <c r="K38" s="95">
        <v>0</v>
      </c>
      <c r="L38" s="94">
        <f t="shared" si="32"/>
        <v>0</v>
      </c>
      <c r="M38" s="95">
        <f t="shared" si="33"/>
        <v>0</v>
      </c>
      <c r="N38" s="95">
        <f t="shared" si="34"/>
        <v>0</v>
      </c>
      <c r="O38" s="93">
        <f t="shared" si="35"/>
        <v>0</v>
      </c>
      <c r="P38" s="93">
        <f t="shared" si="36"/>
        <v>0</v>
      </c>
      <c r="Q38" s="94">
        <f t="shared" si="37"/>
        <v>0</v>
      </c>
      <c r="R38" s="95">
        <f t="shared" si="38"/>
        <v>0</v>
      </c>
      <c r="S38" s="93">
        <f t="shared" ref="S38" si="42">IF(O38&gt;0,Q38-R38,0)</f>
        <v>0</v>
      </c>
      <c r="T38" s="95"/>
      <c r="U38" s="95"/>
      <c r="V38" s="95"/>
    </row>
    <row r="39" spans="1:22" s="3" customFormat="1" ht="15" thickBot="1" x14ac:dyDescent="0.25">
      <c r="A39" s="95"/>
      <c r="B39" s="95"/>
      <c r="C39" s="95"/>
      <c r="D39" s="95"/>
      <c r="E39" s="62"/>
      <c r="F39" s="62"/>
      <c r="G39" s="62"/>
      <c r="H39" s="94"/>
      <c r="I39" s="95"/>
      <c r="J39" s="95"/>
      <c r="K39" s="95"/>
      <c r="L39" s="94"/>
      <c r="M39" s="95"/>
      <c r="N39" s="95"/>
      <c r="O39" s="93"/>
      <c r="P39" s="93"/>
      <c r="Q39" s="94"/>
      <c r="R39" s="95"/>
      <c r="S39" s="93"/>
      <c r="T39" s="95"/>
      <c r="U39" s="95"/>
      <c r="V39" s="95"/>
    </row>
    <row r="40" spans="1:22" s="3" customFormat="1" ht="15" thickBot="1" x14ac:dyDescent="0.25">
      <c r="A40" s="95"/>
      <c r="B40" s="95"/>
      <c r="C40" s="95"/>
      <c r="D40" s="95"/>
      <c r="E40" s="63"/>
      <c r="F40" s="63"/>
      <c r="G40" s="63"/>
      <c r="H40" s="94"/>
      <c r="I40" s="95"/>
      <c r="J40" s="95"/>
      <c r="K40" s="95"/>
      <c r="L40" s="94"/>
      <c r="M40" s="95"/>
      <c r="N40" s="95"/>
      <c r="O40" s="93"/>
      <c r="P40" s="93"/>
      <c r="Q40" s="94"/>
      <c r="R40" s="95"/>
      <c r="S40" s="93"/>
      <c r="T40" s="95"/>
      <c r="U40" s="95"/>
      <c r="V40" s="95"/>
    </row>
    <row r="41" spans="1:22" s="3" customFormat="1" ht="15" thickBot="1" x14ac:dyDescent="0.25">
      <c r="A41" s="95">
        <v>10</v>
      </c>
      <c r="B41" s="95"/>
      <c r="C41" s="95"/>
      <c r="D41" s="95"/>
      <c r="E41" s="55"/>
      <c r="F41" s="55"/>
      <c r="G41" s="55"/>
      <c r="H41" s="94">
        <v>0</v>
      </c>
      <c r="I41" s="95">
        <v>0</v>
      </c>
      <c r="J41" s="95">
        <v>0</v>
      </c>
      <c r="K41" s="95">
        <v>0</v>
      </c>
      <c r="L41" s="94">
        <f t="shared" si="32"/>
        <v>0</v>
      </c>
      <c r="M41" s="95">
        <f t="shared" si="33"/>
        <v>0</v>
      </c>
      <c r="N41" s="95">
        <f t="shared" si="34"/>
        <v>0</v>
      </c>
      <c r="O41" s="93">
        <f t="shared" si="35"/>
        <v>0</v>
      </c>
      <c r="P41" s="93">
        <f t="shared" si="36"/>
        <v>0</v>
      </c>
      <c r="Q41" s="94">
        <f t="shared" si="37"/>
        <v>0</v>
      </c>
      <c r="R41" s="95">
        <f t="shared" si="38"/>
        <v>0</v>
      </c>
      <c r="S41" s="93">
        <f t="shared" ref="S41" si="43">IF(O41&gt;0,Q41-R41,0)</f>
        <v>0</v>
      </c>
      <c r="T41" s="95"/>
      <c r="U41" s="95"/>
      <c r="V41" s="95"/>
    </row>
    <row r="42" spans="1:22" s="3" customFormat="1" ht="15" thickBot="1" x14ac:dyDescent="0.25">
      <c r="A42" s="95"/>
      <c r="B42" s="95"/>
      <c r="C42" s="95"/>
      <c r="D42" s="95"/>
      <c r="E42" s="62"/>
      <c r="F42" s="62"/>
      <c r="G42" s="62"/>
      <c r="H42" s="94"/>
      <c r="I42" s="95"/>
      <c r="J42" s="95"/>
      <c r="K42" s="95"/>
      <c r="L42" s="94"/>
      <c r="M42" s="95"/>
      <c r="N42" s="95"/>
      <c r="O42" s="93"/>
      <c r="P42" s="93"/>
      <c r="Q42" s="94"/>
      <c r="R42" s="95"/>
      <c r="S42" s="93"/>
      <c r="T42" s="95"/>
      <c r="U42" s="95"/>
      <c r="V42" s="95"/>
    </row>
    <row r="43" spans="1:22" s="3" customFormat="1" ht="15" thickBot="1" x14ac:dyDescent="0.25">
      <c r="A43" s="95"/>
      <c r="B43" s="105"/>
      <c r="C43" s="105"/>
      <c r="D43" s="105"/>
      <c r="E43" s="63"/>
      <c r="F43" s="63"/>
      <c r="G43" s="63"/>
      <c r="H43" s="94"/>
      <c r="I43" s="95"/>
      <c r="J43" s="95"/>
      <c r="K43" s="95"/>
      <c r="L43" s="94"/>
      <c r="M43" s="95"/>
      <c r="N43" s="95"/>
      <c r="O43" s="93"/>
      <c r="P43" s="93"/>
      <c r="Q43" s="94"/>
      <c r="R43" s="95"/>
      <c r="S43" s="93"/>
      <c r="T43" s="105"/>
      <c r="U43" s="105"/>
      <c r="V43" s="105"/>
    </row>
    <row r="44" spans="1:22" s="3" customFormat="1" ht="15" thickBot="1" x14ac:dyDescent="0.25">
      <c r="A44" s="96">
        <v>11</v>
      </c>
      <c r="B44" s="96"/>
      <c r="C44" s="97"/>
      <c r="D44" s="98"/>
      <c r="E44" s="62"/>
      <c r="F44" s="62"/>
      <c r="G44" s="62"/>
      <c r="H44" s="147">
        <v>10.130000000000001</v>
      </c>
      <c r="I44" s="105">
        <v>20</v>
      </c>
      <c r="J44" s="105">
        <v>8</v>
      </c>
      <c r="K44" s="105">
        <v>2.15</v>
      </c>
      <c r="L44" s="94">
        <f t="shared" si="32"/>
        <v>18</v>
      </c>
      <c r="M44" s="95">
        <f t="shared" ref="M44" si="44">IF(H44&gt;0,ROUNDDOWN((12/H44),0),0)</f>
        <v>1</v>
      </c>
      <c r="N44" s="95">
        <f t="shared" ref="N44" si="45">IF(H44&gt;0,ROUNDUP((L44/M44),0),0)</f>
        <v>18</v>
      </c>
      <c r="O44" s="93">
        <f t="shared" ref="O44" si="46">IF(H44&gt;0,12-(M44*H44),0)</f>
        <v>1.8699999999999992</v>
      </c>
      <c r="P44" s="93">
        <f t="shared" ref="P44" si="47">IF(O44&gt;0,N44,0)</f>
        <v>18</v>
      </c>
      <c r="Q44" s="94">
        <f t="shared" ref="Q44" si="48">12*N44*(I44*I44)/162.2433</f>
        <v>532.53354683983866</v>
      </c>
      <c r="R44" s="95">
        <f t="shared" ref="R44" si="49">H44*L44*(I44*I44)/162.2433</f>
        <v>449.54706912396381</v>
      </c>
      <c r="S44" s="93">
        <f t="shared" ref="S44" si="50">IF(O44&gt;0,Q44-R44,0)</f>
        <v>82.986477715874855</v>
      </c>
      <c r="T44" s="96"/>
      <c r="U44" s="97"/>
      <c r="V44" s="98"/>
    </row>
    <row r="45" spans="1:22" s="3" customFormat="1" ht="15" thickBot="1" x14ac:dyDescent="0.25">
      <c r="A45" s="99"/>
      <c r="B45" s="99"/>
      <c r="C45" s="100"/>
      <c r="D45" s="101"/>
      <c r="E45" s="62"/>
      <c r="F45" s="62"/>
      <c r="G45" s="62"/>
      <c r="H45" s="148"/>
      <c r="I45" s="106"/>
      <c r="J45" s="106"/>
      <c r="K45" s="106"/>
      <c r="L45" s="94"/>
      <c r="M45" s="95"/>
      <c r="N45" s="95"/>
      <c r="O45" s="93"/>
      <c r="P45" s="93"/>
      <c r="Q45" s="94"/>
      <c r="R45" s="95"/>
      <c r="S45" s="93"/>
      <c r="T45" s="99"/>
      <c r="U45" s="100"/>
      <c r="V45" s="101"/>
    </row>
    <row r="46" spans="1:22" s="3" customFormat="1" ht="15" thickBot="1" x14ac:dyDescent="0.25">
      <c r="A46" s="102"/>
      <c r="B46" s="102"/>
      <c r="C46" s="103"/>
      <c r="D46" s="104"/>
      <c r="E46" s="62"/>
      <c r="F46" s="62"/>
      <c r="G46" s="62"/>
      <c r="H46" s="149"/>
      <c r="I46" s="107"/>
      <c r="J46" s="107"/>
      <c r="K46" s="107"/>
      <c r="L46" s="94"/>
      <c r="M46" s="95"/>
      <c r="N46" s="95"/>
      <c r="O46" s="93"/>
      <c r="P46" s="93"/>
      <c r="Q46" s="94"/>
      <c r="R46" s="95"/>
      <c r="S46" s="93"/>
      <c r="T46" s="102"/>
      <c r="U46" s="103"/>
      <c r="V46" s="104"/>
    </row>
    <row r="47" spans="1:22" ht="15" thickBot="1" x14ac:dyDescent="0.25">
      <c r="A47" s="95">
        <v>12</v>
      </c>
      <c r="B47" s="132"/>
      <c r="C47" s="132"/>
      <c r="D47" s="132"/>
      <c r="E47" s="78"/>
      <c r="F47" s="78"/>
      <c r="G47" s="78"/>
      <c r="H47" s="147">
        <v>10.130000000000001</v>
      </c>
      <c r="I47" s="105">
        <v>20</v>
      </c>
      <c r="J47" s="105">
        <v>8</v>
      </c>
      <c r="K47" s="105">
        <v>2.15</v>
      </c>
      <c r="L47" s="94">
        <f t="shared" si="32"/>
        <v>18</v>
      </c>
      <c r="M47" s="95">
        <f t="shared" ref="M47" si="51">IF(H47&gt;0,ROUNDDOWN((12/H47),0),0)</f>
        <v>1</v>
      </c>
      <c r="N47" s="95">
        <f t="shared" ref="N47" si="52">IF(H47&gt;0,ROUNDUP((L47/M47),0),0)</f>
        <v>18</v>
      </c>
      <c r="O47" s="93">
        <f t="shared" ref="O47" si="53">IF(H47&gt;0,12-(M47*H47),0)</f>
        <v>1.8699999999999992</v>
      </c>
      <c r="P47" s="93">
        <f t="shared" ref="P47" si="54">IF(O47&gt;0,N47,0)</f>
        <v>18</v>
      </c>
      <c r="Q47" s="94">
        <f t="shared" ref="Q47" si="55">12*N47*(I47*I47)/162.2433</f>
        <v>532.53354683983866</v>
      </c>
      <c r="R47" s="95">
        <f t="shared" ref="R47" si="56">H47*L47*(I47*I47)/162.2433</f>
        <v>449.54706912396381</v>
      </c>
      <c r="S47" s="93">
        <f t="shared" ref="S47" si="57">IF(O47&gt;0,Q47-R47,0)</f>
        <v>82.986477715874855</v>
      </c>
      <c r="T47" s="132"/>
      <c r="U47" s="132"/>
      <c r="V47" s="132"/>
    </row>
    <row r="48" spans="1:22" ht="15" thickBot="1" x14ac:dyDescent="0.25">
      <c r="A48" s="95"/>
      <c r="B48" s="133"/>
      <c r="C48" s="133"/>
      <c r="D48" s="133"/>
      <c r="E48" s="13"/>
      <c r="F48" s="13"/>
      <c r="G48" s="13"/>
      <c r="H48" s="148"/>
      <c r="I48" s="106"/>
      <c r="J48" s="106"/>
      <c r="K48" s="106"/>
      <c r="L48" s="94"/>
      <c r="M48" s="95"/>
      <c r="N48" s="95"/>
      <c r="O48" s="93"/>
      <c r="P48" s="93"/>
      <c r="Q48" s="94"/>
      <c r="R48" s="95"/>
      <c r="S48" s="93"/>
      <c r="T48" s="133"/>
      <c r="U48" s="133"/>
      <c r="V48" s="133"/>
    </row>
    <row r="49" spans="1:22" ht="15" thickBot="1" x14ac:dyDescent="0.25">
      <c r="A49" s="95"/>
      <c r="B49" s="133"/>
      <c r="C49" s="133"/>
      <c r="D49" s="133"/>
      <c r="E49" s="58"/>
      <c r="F49" s="58"/>
      <c r="G49" s="58"/>
      <c r="H49" s="149"/>
      <c r="I49" s="107"/>
      <c r="J49" s="107"/>
      <c r="K49" s="107"/>
      <c r="L49" s="94"/>
      <c r="M49" s="95"/>
      <c r="N49" s="95"/>
      <c r="O49" s="93"/>
      <c r="P49" s="93"/>
      <c r="Q49" s="94"/>
      <c r="R49" s="95"/>
      <c r="S49" s="93"/>
      <c r="T49" s="133"/>
      <c r="U49" s="133"/>
      <c r="V49" s="133"/>
    </row>
    <row r="50" spans="1:22" x14ac:dyDescent="0.2">
      <c r="J50" s="130" t="s">
        <v>54</v>
      </c>
      <c r="K50" s="130"/>
      <c r="L50" s="130"/>
      <c r="M50" s="130"/>
      <c r="N50" s="130"/>
      <c r="O50" s="130"/>
      <c r="P50" s="130"/>
      <c r="Q50" s="159">
        <f>SUM(Q14:Q49)</f>
        <v>17041.073498874834</v>
      </c>
      <c r="R50" s="159">
        <f t="shared" ref="R50:S50" si="58">SUM(R14:R49)</f>
        <v>12437.320986444432</v>
      </c>
      <c r="S50" s="159">
        <f t="shared" si="58"/>
        <v>4603.7525124304057</v>
      </c>
    </row>
    <row r="51" spans="1:22" x14ac:dyDescent="0.2">
      <c r="J51" s="130"/>
      <c r="K51" s="130"/>
      <c r="L51" s="130"/>
      <c r="M51" s="130"/>
      <c r="N51" s="130"/>
      <c r="O51" s="130"/>
      <c r="P51" s="130"/>
      <c r="Q51" s="160"/>
      <c r="R51" s="160"/>
      <c r="S51" s="160"/>
    </row>
    <row r="54" spans="1:22" x14ac:dyDescent="0.2">
      <c r="N54">
        <f>S47+S44</f>
        <v>165.97295543174971</v>
      </c>
    </row>
  </sheetData>
  <mergeCells count="210">
    <mergeCell ref="P47:P49"/>
    <mergeCell ref="B29:D31"/>
    <mergeCell ref="B32:D34"/>
    <mergeCell ref="B35:D37"/>
    <mergeCell ref="B38:D40"/>
    <mergeCell ref="K47:K49"/>
    <mergeCell ref="L47:L49"/>
    <mergeCell ref="M47:M49"/>
    <mergeCell ref="N47:N49"/>
    <mergeCell ref="O47:O49"/>
    <mergeCell ref="P23:P25"/>
    <mergeCell ref="R26:R28"/>
    <mergeCell ref="S26:S28"/>
    <mergeCell ref="P26:P28"/>
    <mergeCell ref="Q26:Q28"/>
    <mergeCell ref="A47:A49"/>
    <mergeCell ref="B47:D49"/>
    <mergeCell ref="H47:H49"/>
    <mergeCell ref="I47:I49"/>
    <mergeCell ref="J47:J49"/>
    <mergeCell ref="L26:L28"/>
    <mergeCell ref="M26:M28"/>
    <mergeCell ref="N26:N28"/>
    <mergeCell ref="O26:O28"/>
    <mergeCell ref="A26:A28"/>
    <mergeCell ref="B26:D28"/>
    <mergeCell ref="H26:H28"/>
    <mergeCell ref="I26:I28"/>
    <mergeCell ref="J26:J28"/>
    <mergeCell ref="K26:K28"/>
    <mergeCell ref="A29:A31"/>
    <mergeCell ref="A32:A34"/>
    <mergeCell ref="A35:A37"/>
    <mergeCell ref="A38:A40"/>
    <mergeCell ref="R20:R22"/>
    <mergeCell ref="S20:S22"/>
    <mergeCell ref="P20:P22"/>
    <mergeCell ref="Q20:Q22"/>
    <mergeCell ref="A23:A25"/>
    <mergeCell ref="B23:D25"/>
    <mergeCell ref="H23:H25"/>
    <mergeCell ref="I23:I25"/>
    <mergeCell ref="J23:J25"/>
    <mergeCell ref="L20:L22"/>
    <mergeCell ref="M20:M22"/>
    <mergeCell ref="N20:N22"/>
    <mergeCell ref="O20:O22"/>
    <mergeCell ref="A20:A22"/>
    <mergeCell ref="B20:D22"/>
    <mergeCell ref="H20:H22"/>
    <mergeCell ref="I20:I22"/>
    <mergeCell ref="J20:J22"/>
    <mergeCell ref="K20:K22"/>
    <mergeCell ref="K23:K25"/>
    <mergeCell ref="L23:L25"/>
    <mergeCell ref="M23:M25"/>
    <mergeCell ref="N23:N25"/>
    <mergeCell ref="O23:O25"/>
    <mergeCell ref="A17:A19"/>
    <mergeCell ref="B17:D19"/>
    <mergeCell ref="H17:H19"/>
    <mergeCell ref="I17:I19"/>
    <mergeCell ref="J17:J19"/>
    <mergeCell ref="M14:M16"/>
    <mergeCell ref="N14:N16"/>
    <mergeCell ref="O14:O16"/>
    <mergeCell ref="P14:P16"/>
    <mergeCell ref="K17:K19"/>
    <mergeCell ref="L17:L19"/>
    <mergeCell ref="M17:M19"/>
    <mergeCell ref="N17:N19"/>
    <mergeCell ref="O17:O19"/>
    <mergeCell ref="P17:P19"/>
    <mergeCell ref="Q11:Q13"/>
    <mergeCell ref="R11:R13"/>
    <mergeCell ref="S11:S13"/>
    <mergeCell ref="S14:S16"/>
    <mergeCell ref="B15:D16"/>
    <mergeCell ref="Q14:Q16"/>
    <mergeCell ref="R14:R16"/>
    <mergeCell ref="A11:A13"/>
    <mergeCell ref="B11:D13"/>
    <mergeCell ref="E11:G13"/>
    <mergeCell ref="O1:P1"/>
    <mergeCell ref="O2:P2"/>
    <mergeCell ref="O3:P3"/>
    <mergeCell ref="O4:P4"/>
    <mergeCell ref="A14:A16"/>
    <mergeCell ref="B14:D14"/>
    <mergeCell ref="H14:H16"/>
    <mergeCell ref="I14:I16"/>
    <mergeCell ref="J14:J16"/>
    <mergeCell ref="K14:K16"/>
    <mergeCell ref="L14:L16"/>
    <mergeCell ref="N11:N13"/>
    <mergeCell ref="O11:O13"/>
    <mergeCell ref="P11:P13"/>
    <mergeCell ref="Q50:Q51"/>
    <mergeCell ref="R50:R51"/>
    <mergeCell ref="S50:S51"/>
    <mergeCell ref="J50:P51"/>
    <mergeCell ref="Q1:U1"/>
    <mergeCell ref="Q2:U2"/>
    <mergeCell ref="Q3:U3"/>
    <mergeCell ref="Q4:U4"/>
    <mergeCell ref="E9:N10"/>
    <mergeCell ref="Q17:Q19"/>
    <mergeCell ref="R17:R19"/>
    <mergeCell ref="S17:S19"/>
    <mergeCell ref="Q23:Q25"/>
    <mergeCell ref="R23:R25"/>
    <mergeCell ref="S23:S25"/>
    <mergeCell ref="Q47:Q49"/>
    <mergeCell ref="R47:R49"/>
    <mergeCell ref="S47:S49"/>
    <mergeCell ref="H11:H13"/>
    <mergeCell ref="I11:I13"/>
    <mergeCell ref="J11:J13"/>
    <mergeCell ref="K11:K13"/>
    <mergeCell ref="L11:L13"/>
    <mergeCell ref="M11:M13"/>
    <mergeCell ref="H29:H31"/>
    <mergeCell ref="H32:H34"/>
    <mergeCell ref="H35:H37"/>
    <mergeCell ref="H38:H40"/>
    <mergeCell ref="H41:H43"/>
    <mergeCell ref="I41:I43"/>
    <mergeCell ref="I38:I40"/>
    <mergeCell ref="I35:I37"/>
    <mergeCell ref="I32:I34"/>
    <mergeCell ref="I29:I31"/>
    <mergeCell ref="J29:J31"/>
    <mergeCell ref="J32:J34"/>
    <mergeCell ref="J35:J37"/>
    <mergeCell ref="J38:J40"/>
    <mergeCell ref="J41:J43"/>
    <mergeCell ref="K29:K31"/>
    <mergeCell ref="K32:K34"/>
    <mergeCell ref="K35:K37"/>
    <mergeCell ref="K38:K40"/>
    <mergeCell ref="K41:K43"/>
    <mergeCell ref="L29:L31"/>
    <mergeCell ref="L32:L34"/>
    <mergeCell ref="L35:L37"/>
    <mergeCell ref="L38:L40"/>
    <mergeCell ref="L41:L43"/>
    <mergeCell ref="M41:M43"/>
    <mergeCell ref="M38:M40"/>
    <mergeCell ref="M35:M37"/>
    <mergeCell ref="M32:M34"/>
    <mergeCell ref="M29:M31"/>
    <mergeCell ref="N29:N31"/>
    <mergeCell ref="N32:N34"/>
    <mergeCell ref="N35:N37"/>
    <mergeCell ref="N38:N40"/>
    <mergeCell ref="N41:N43"/>
    <mergeCell ref="O29:O31"/>
    <mergeCell ref="O32:O34"/>
    <mergeCell ref="O35:O37"/>
    <mergeCell ref="O38:O40"/>
    <mergeCell ref="O41:O43"/>
    <mergeCell ref="Q35:Q37"/>
    <mergeCell ref="R35:R37"/>
    <mergeCell ref="S35:S37"/>
    <mergeCell ref="R38:R40"/>
    <mergeCell ref="S38:S40"/>
    <mergeCell ref="R41:R43"/>
    <mergeCell ref="S41:S43"/>
    <mergeCell ref="P29:P31"/>
    <mergeCell ref="Q29:Q31"/>
    <mergeCell ref="R29:R31"/>
    <mergeCell ref="S29:S31"/>
    <mergeCell ref="P32:P34"/>
    <mergeCell ref="Q32:Q34"/>
    <mergeCell ref="R32:R34"/>
    <mergeCell ref="S32:S34"/>
    <mergeCell ref="P35:P37"/>
    <mergeCell ref="T11:V13"/>
    <mergeCell ref="T14:V16"/>
    <mergeCell ref="T17:V19"/>
    <mergeCell ref="T20:V22"/>
    <mergeCell ref="T23:V25"/>
    <mergeCell ref="T26:V28"/>
    <mergeCell ref="T29:V31"/>
    <mergeCell ref="T32:V34"/>
    <mergeCell ref="T35:V37"/>
    <mergeCell ref="T38:V40"/>
    <mergeCell ref="T41:V43"/>
    <mergeCell ref="T47:V49"/>
    <mergeCell ref="A44:A46"/>
    <mergeCell ref="B44:D46"/>
    <mergeCell ref="H44:H46"/>
    <mergeCell ref="I44:I46"/>
    <mergeCell ref="J44:J46"/>
    <mergeCell ref="K44:K46"/>
    <mergeCell ref="L44:L46"/>
    <mergeCell ref="M44:M46"/>
    <mergeCell ref="N44:N46"/>
    <mergeCell ref="O44:O46"/>
    <mergeCell ref="P44:P46"/>
    <mergeCell ref="Q44:Q46"/>
    <mergeCell ref="R44:R46"/>
    <mergeCell ref="S44:S46"/>
    <mergeCell ref="T44:V46"/>
    <mergeCell ref="P38:P40"/>
    <mergeCell ref="P41:P43"/>
    <mergeCell ref="Q41:Q43"/>
    <mergeCell ref="Q38:Q40"/>
    <mergeCell ref="B41:D43"/>
    <mergeCell ref="A41:A4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60"/>
  <sheetViews>
    <sheetView rightToLeft="1" topLeftCell="A11" workbookViewId="0">
      <selection activeCell="T14" sqref="T14:T16"/>
    </sheetView>
  </sheetViews>
  <sheetFormatPr defaultRowHeight="14.25" x14ac:dyDescent="0.2"/>
  <cols>
    <col min="1" max="1" width="6" customWidth="1"/>
    <col min="4" max="4" width="6.375" customWidth="1"/>
    <col min="8" max="8" width="6.5" customWidth="1"/>
    <col min="9" max="9" width="4.5" customWidth="1"/>
    <col min="10" max="10" width="6.875" customWidth="1"/>
    <col min="11" max="11" width="6.625" customWidth="1"/>
    <col min="12" max="12" width="6.625" style="3" customWidth="1"/>
    <col min="13" max="13" width="5.875" customWidth="1"/>
    <col min="14" max="15" width="6.75" customWidth="1"/>
    <col min="16" max="16" width="6.375" customWidth="1"/>
    <col min="17" max="17" width="7.25" customWidth="1"/>
    <col min="18" max="18" width="8" customWidth="1"/>
    <col min="19" max="19" width="7.375" customWidth="1"/>
    <col min="20" max="20" width="6.75" customWidth="1"/>
    <col min="21" max="21" width="18.125" customWidth="1"/>
  </cols>
  <sheetData>
    <row r="1" spans="1:23" ht="21.75" customHeight="1" x14ac:dyDescent="0.2">
      <c r="P1" s="122" t="s">
        <v>0</v>
      </c>
      <c r="Q1" s="122"/>
      <c r="R1" s="119"/>
      <c r="S1" s="119"/>
      <c r="T1" s="119"/>
      <c r="U1" s="119"/>
      <c r="V1" s="119"/>
    </row>
    <row r="2" spans="1:23" ht="15.75" customHeight="1" x14ac:dyDescent="0.2">
      <c r="P2" s="122" t="s">
        <v>1</v>
      </c>
      <c r="Q2" s="122"/>
      <c r="R2" s="119"/>
      <c r="S2" s="119"/>
      <c r="T2" s="119"/>
      <c r="U2" s="119"/>
      <c r="V2" s="119"/>
    </row>
    <row r="3" spans="1:23" ht="15.75" customHeight="1" x14ac:dyDescent="0.2">
      <c r="P3" s="123" t="s">
        <v>2</v>
      </c>
      <c r="Q3" s="123"/>
      <c r="R3" s="119"/>
      <c r="S3" s="119"/>
      <c r="T3" s="119"/>
      <c r="U3" s="119"/>
      <c r="V3" s="119"/>
    </row>
    <row r="4" spans="1:23" ht="16.5" customHeight="1" x14ac:dyDescent="0.2">
      <c r="P4" s="123" t="s">
        <v>3</v>
      </c>
      <c r="Q4" s="123"/>
      <c r="R4" s="119"/>
      <c r="S4" s="119"/>
      <c r="T4" s="119"/>
      <c r="U4" s="119"/>
      <c r="V4" s="119"/>
    </row>
    <row r="9" spans="1:23" x14ac:dyDescent="0.2">
      <c r="A9" s="3"/>
      <c r="B9" s="3"/>
      <c r="C9" s="3"/>
      <c r="D9" s="3"/>
      <c r="E9" s="121" t="s">
        <v>26</v>
      </c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3"/>
      <c r="Q9" s="3"/>
      <c r="R9" s="3"/>
      <c r="S9" s="3"/>
      <c r="T9" s="3"/>
      <c r="U9" s="3"/>
      <c r="V9" s="3"/>
      <c r="W9" s="3"/>
    </row>
    <row r="10" spans="1:23" ht="15" thickBot="1" x14ac:dyDescent="0.25">
      <c r="A10" s="3"/>
      <c r="B10" s="3"/>
      <c r="C10" s="3"/>
      <c r="D10" s="3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3"/>
      <c r="Q10" s="3"/>
      <c r="R10" s="3"/>
      <c r="S10" s="3"/>
      <c r="T10" s="3"/>
      <c r="U10" s="3"/>
      <c r="V10" s="3"/>
      <c r="W10" s="3"/>
    </row>
    <row r="11" spans="1:23" ht="15" customHeight="1" thickBot="1" x14ac:dyDescent="0.25">
      <c r="A11" s="117" t="s">
        <v>4</v>
      </c>
      <c r="B11" s="117" t="s">
        <v>5</v>
      </c>
      <c r="C11" s="117"/>
      <c r="D11" s="117"/>
      <c r="E11" s="161" t="s">
        <v>6</v>
      </c>
      <c r="F11" s="162"/>
      <c r="G11" s="175"/>
      <c r="H11" s="120" t="s">
        <v>11</v>
      </c>
      <c r="I11" s="120" t="s">
        <v>7</v>
      </c>
      <c r="J11" s="120" t="s">
        <v>8</v>
      </c>
      <c r="K11" s="120" t="s">
        <v>10</v>
      </c>
      <c r="L11" s="120" t="s">
        <v>71</v>
      </c>
      <c r="M11" s="120" t="s">
        <v>9</v>
      </c>
      <c r="N11" s="124" t="s">
        <v>13</v>
      </c>
      <c r="O11" s="120" t="s">
        <v>15</v>
      </c>
      <c r="P11" s="120" t="s">
        <v>12</v>
      </c>
      <c r="Q11" s="120" t="s">
        <v>14</v>
      </c>
      <c r="R11" s="120" t="s">
        <v>16</v>
      </c>
      <c r="S11" s="120" t="s">
        <v>17</v>
      </c>
      <c r="T11" s="125" t="s">
        <v>18</v>
      </c>
      <c r="U11" s="117" t="s">
        <v>19</v>
      </c>
    </row>
    <row r="12" spans="1:23" ht="14.25" customHeight="1" thickBot="1" x14ac:dyDescent="0.25">
      <c r="A12" s="117"/>
      <c r="B12" s="117"/>
      <c r="C12" s="117"/>
      <c r="D12" s="117"/>
      <c r="E12" s="164"/>
      <c r="F12" s="165"/>
      <c r="G12" s="176"/>
      <c r="H12" s="120"/>
      <c r="I12" s="120"/>
      <c r="J12" s="120"/>
      <c r="K12" s="120"/>
      <c r="L12" s="120"/>
      <c r="M12" s="120"/>
      <c r="N12" s="124"/>
      <c r="O12" s="120"/>
      <c r="P12" s="120"/>
      <c r="Q12" s="120"/>
      <c r="R12" s="120"/>
      <c r="S12" s="120"/>
      <c r="T12" s="125"/>
      <c r="U12" s="117"/>
    </row>
    <row r="13" spans="1:23" ht="15" customHeight="1" thickBot="1" x14ac:dyDescent="0.25">
      <c r="A13" s="117"/>
      <c r="B13" s="117"/>
      <c r="C13" s="117"/>
      <c r="D13" s="117"/>
      <c r="E13" s="167"/>
      <c r="F13" s="168"/>
      <c r="G13" s="177"/>
      <c r="H13" s="120"/>
      <c r="I13" s="120"/>
      <c r="J13" s="120"/>
      <c r="K13" s="120"/>
      <c r="L13" s="120"/>
      <c r="M13" s="120"/>
      <c r="N13" s="124"/>
      <c r="O13" s="120"/>
      <c r="P13" s="120"/>
      <c r="Q13" s="120"/>
      <c r="R13" s="120"/>
      <c r="S13" s="120"/>
      <c r="T13" s="125"/>
      <c r="U13" s="117"/>
    </row>
    <row r="14" spans="1:23" ht="14.25" customHeight="1" thickBot="1" x14ac:dyDescent="0.25">
      <c r="A14" s="95">
        <v>1</v>
      </c>
      <c r="B14" s="127" t="s">
        <v>24</v>
      </c>
      <c r="C14" s="127"/>
      <c r="D14" s="127"/>
      <c r="E14" s="55"/>
      <c r="F14" s="55"/>
      <c r="G14" s="67"/>
      <c r="H14" s="94">
        <v>3</v>
      </c>
      <c r="I14" s="95">
        <v>20</v>
      </c>
      <c r="J14" s="95">
        <v>8</v>
      </c>
      <c r="K14" s="128">
        <v>6</v>
      </c>
      <c r="L14" s="128">
        <v>2</v>
      </c>
      <c r="M14" s="94">
        <f>IF(H14&gt;0,ROUNDUP((J14*K14*L14),0),0)</f>
        <v>96</v>
      </c>
      <c r="N14" s="95">
        <f>IF(H14&gt;0,ROUNDDOWN((12/H14),0),0)</f>
        <v>4</v>
      </c>
      <c r="O14" s="95">
        <f>IF(H14&gt;0,ROUNDUP((M14/N14),0),0)</f>
        <v>24</v>
      </c>
      <c r="P14" s="93">
        <f>IF(H14&gt;0,12-(N14*H14),0)</f>
        <v>0</v>
      </c>
      <c r="Q14" s="93">
        <f>IF(P14&gt;0,O14,0)</f>
        <v>0</v>
      </c>
      <c r="R14" s="94">
        <f>12*O14*(I14*I14)/162.2433</f>
        <v>710.04472911978485</v>
      </c>
      <c r="S14" s="95">
        <f>H14*M14*(I14*I14)/162.2433</f>
        <v>710.04472911978485</v>
      </c>
      <c r="T14" s="93">
        <f>IF(P14&gt;0,R14-S14,0)</f>
        <v>0</v>
      </c>
      <c r="U14" s="171" t="s">
        <v>72</v>
      </c>
    </row>
    <row r="15" spans="1:23" ht="15" thickBot="1" x14ac:dyDescent="0.25">
      <c r="A15" s="95"/>
      <c r="B15" s="170"/>
      <c r="C15" s="170"/>
      <c r="D15" s="170"/>
      <c r="E15" s="77"/>
      <c r="F15" s="62">
        <v>3</v>
      </c>
      <c r="G15" s="69"/>
      <c r="H15" s="94"/>
      <c r="I15" s="95"/>
      <c r="J15" s="95"/>
      <c r="K15" s="128"/>
      <c r="L15" s="128"/>
      <c r="M15" s="94"/>
      <c r="N15" s="95"/>
      <c r="O15" s="95"/>
      <c r="P15" s="93"/>
      <c r="Q15" s="93"/>
      <c r="R15" s="94"/>
      <c r="S15" s="95"/>
      <c r="T15" s="93"/>
      <c r="U15" s="172"/>
    </row>
    <row r="16" spans="1:23" ht="15" thickBot="1" x14ac:dyDescent="0.25">
      <c r="A16" s="95"/>
      <c r="B16" s="170"/>
      <c r="C16" s="170"/>
      <c r="D16" s="170"/>
      <c r="E16" s="64"/>
      <c r="F16" s="7"/>
      <c r="G16" s="87"/>
      <c r="H16" s="94"/>
      <c r="I16" s="95"/>
      <c r="J16" s="95"/>
      <c r="K16" s="128"/>
      <c r="L16" s="128"/>
      <c r="M16" s="94"/>
      <c r="N16" s="95"/>
      <c r="O16" s="95"/>
      <c r="P16" s="93"/>
      <c r="Q16" s="93"/>
      <c r="R16" s="94"/>
      <c r="S16" s="95"/>
      <c r="T16" s="93"/>
      <c r="U16" s="172"/>
    </row>
    <row r="17" spans="1:21" ht="15" thickBot="1" x14ac:dyDescent="0.25">
      <c r="A17" s="95">
        <v>2</v>
      </c>
      <c r="B17" s="95"/>
      <c r="C17" s="95"/>
      <c r="D17" s="95"/>
      <c r="E17" s="61"/>
      <c r="F17" s="61"/>
      <c r="G17" s="88"/>
      <c r="H17" s="94">
        <v>4</v>
      </c>
      <c r="I17" s="95">
        <v>20</v>
      </c>
      <c r="J17" s="95">
        <v>8</v>
      </c>
      <c r="K17" s="95">
        <v>4</v>
      </c>
      <c r="L17" s="95">
        <v>5</v>
      </c>
      <c r="M17" s="94">
        <f t="shared" ref="M17" si="0">IF(H17&gt;0,ROUNDUP((J17*K17*L17),0),0)</f>
        <v>160</v>
      </c>
      <c r="N17" s="95">
        <f t="shared" ref="N17" si="1">IF(H17&gt;0,ROUNDDOWN((12/H17),0),0)</f>
        <v>3</v>
      </c>
      <c r="O17" s="95">
        <f t="shared" ref="O17" si="2">IF(H17&gt;0,ROUNDUP((M17/N17),0),0)</f>
        <v>54</v>
      </c>
      <c r="P17" s="93">
        <f t="shared" ref="P17" si="3">IF(H17&gt;0,12-(N17*H17),0)</f>
        <v>0</v>
      </c>
      <c r="Q17" s="93">
        <f t="shared" ref="Q17" si="4">IF(P17&gt;0,O17,0)</f>
        <v>0</v>
      </c>
      <c r="R17" s="94">
        <f t="shared" ref="R17" si="5">12*O17*(I17*I17)/162.2433</f>
        <v>1597.600640519516</v>
      </c>
      <c r="S17" s="95">
        <f t="shared" ref="S17" si="6">H17*M17*(I17*I17)/162.2433</f>
        <v>1577.8771758217442</v>
      </c>
      <c r="T17" s="93">
        <f t="shared" ref="T17" si="7">IF(P17&gt;0,R17-S17,0)</f>
        <v>0</v>
      </c>
      <c r="U17" s="172"/>
    </row>
    <row r="18" spans="1:21" ht="15" thickBot="1" x14ac:dyDescent="0.25">
      <c r="A18" s="95"/>
      <c r="B18" s="95"/>
      <c r="C18" s="95"/>
      <c r="D18" s="95"/>
      <c r="E18" s="62"/>
      <c r="F18" s="62">
        <v>4</v>
      </c>
      <c r="G18" s="69"/>
      <c r="H18" s="94"/>
      <c r="I18" s="95"/>
      <c r="J18" s="95"/>
      <c r="K18" s="95"/>
      <c r="L18" s="95"/>
      <c r="M18" s="94"/>
      <c r="N18" s="95"/>
      <c r="O18" s="95"/>
      <c r="P18" s="93"/>
      <c r="Q18" s="93"/>
      <c r="R18" s="94"/>
      <c r="S18" s="95"/>
      <c r="T18" s="93"/>
      <c r="U18" s="172"/>
    </row>
    <row r="19" spans="1:21" ht="15" thickBot="1" x14ac:dyDescent="0.25">
      <c r="A19" s="95"/>
      <c r="B19" s="95"/>
      <c r="C19" s="95"/>
      <c r="D19" s="95"/>
      <c r="E19" s="64"/>
      <c r="F19" s="64"/>
      <c r="G19" s="87"/>
      <c r="H19" s="94"/>
      <c r="I19" s="95"/>
      <c r="J19" s="95"/>
      <c r="K19" s="95"/>
      <c r="L19" s="95"/>
      <c r="M19" s="94"/>
      <c r="N19" s="95"/>
      <c r="O19" s="95"/>
      <c r="P19" s="93"/>
      <c r="Q19" s="93"/>
      <c r="R19" s="94"/>
      <c r="S19" s="95"/>
      <c r="T19" s="93"/>
      <c r="U19" s="173"/>
    </row>
    <row r="20" spans="1:21" ht="15" thickBot="1" x14ac:dyDescent="0.25">
      <c r="A20" s="95">
        <v>3</v>
      </c>
      <c r="B20" s="95"/>
      <c r="C20" s="95"/>
      <c r="D20" s="95"/>
      <c r="E20" s="61"/>
      <c r="F20" s="61"/>
      <c r="G20" s="88"/>
      <c r="H20" s="94">
        <v>3</v>
      </c>
      <c r="I20" s="95">
        <v>20</v>
      </c>
      <c r="J20" s="95">
        <v>8</v>
      </c>
      <c r="K20" s="95">
        <v>3</v>
      </c>
      <c r="L20" s="95">
        <v>6</v>
      </c>
      <c r="M20" s="94">
        <f t="shared" ref="M20" si="8">IF(H20&gt;0,ROUNDUP((J20*K20*L20),0),0)</f>
        <v>144</v>
      </c>
      <c r="N20" s="95">
        <f t="shared" ref="N20" si="9">IF(H20&gt;0,ROUNDDOWN((12/H20),0),0)</f>
        <v>4</v>
      </c>
      <c r="O20" s="95">
        <f t="shared" ref="O20" si="10">IF(H20&gt;0,ROUNDUP((M20/N20),0),0)</f>
        <v>36</v>
      </c>
      <c r="P20" s="93">
        <f t="shared" ref="P20" si="11">IF(H20&gt;0,12-(N20*H20),0)</f>
        <v>0</v>
      </c>
      <c r="Q20" s="93">
        <f t="shared" ref="Q20" si="12">IF(P20&gt;0,O20,0)</f>
        <v>0</v>
      </c>
      <c r="R20" s="94">
        <f t="shared" ref="R20" si="13">12*O20*(I20*I20)/162.2433</f>
        <v>1065.0670936796773</v>
      </c>
      <c r="S20" s="95">
        <f t="shared" ref="S20" si="14">H20*M20*(I20*I20)/162.2433</f>
        <v>1065.0670936796773</v>
      </c>
      <c r="T20" s="93">
        <f t="shared" ref="T20" si="15">IF(P20&gt;0,R20-S20,0)</f>
        <v>0</v>
      </c>
      <c r="U20" s="95"/>
    </row>
    <row r="21" spans="1:21" ht="15" thickBot="1" x14ac:dyDescent="0.25">
      <c r="A21" s="95"/>
      <c r="B21" s="95"/>
      <c r="C21" s="95"/>
      <c r="D21" s="95"/>
      <c r="E21" s="62"/>
      <c r="F21" s="62">
        <v>3</v>
      </c>
      <c r="G21" s="69"/>
      <c r="H21" s="94"/>
      <c r="I21" s="95"/>
      <c r="J21" s="95"/>
      <c r="K21" s="95"/>
      <c r="L21" s="95"/>
      <c r="M21" s="94"/>
      <c r="N21" s="95"/>
      <c r="O21" s="95"/>
      <c r="P21" s="93"/>
      <c r="Q21" s="93"/>
      <c r="R21" s="94"/>
      <c r="S21" s="95"/>
      <c r="T21" s="93"/>
      <c r="U21" s="95"/>
    </row>
    <row r="22" spans="1:21" ht="15" thickBot="1" x14ac:dyDescent="0.25">
      <c r="A22" s="95"/>
      <c r="B22" s="95"/>
      <c r="C22" s="95"/>
      <c r="D22" s="95"/>
      <c r="E22" s="62"/>
      <c r="F22" s="62"/>
      <c r="G22" s="69"/>
      <c r="H22" s="94"/>
      <c r="I22" s="95"/>
      <c r="J22" s="95"/>
      <c r="K22" s="95"/>
      <c r="L22" s="95"/>
      <c r="M22" s="94"/>
      <c r="N22" s="95"/>
      <c r="O22" s="95"/>
      <c r="P22" s="93"/>
      <c r="Q22" s="93"/>
      <c r="R22" s="94"/>
      <c r="S22" s="95"/>
      <c r="T22" s="93"/>
      <c r="U22" s="95"/>
    </row>
    <row r="23" spans="1:21" s="3" customFormat="1" ht="15" thickBot="1" x14ac:dyDescent="0.25">
      <c r="A23" s="95">
        <v>4</v>
      </c>
      <c r="B23" s="95"/>
      <c r="C23" s="95"/>
      <c r="D23" s="95"/>
      <c r="E23" s="55"/>
      <c r="F23" s="55"/>
      <c r="G23" s="67"/>
      <c r="H23" s="94">
        <v>3</v>
      </c>
      <c r="I23" s="95">
        <v>20</v>
      </c>
      <c r="J23" s="95">
        <v>8</v>
      </c>
      <c r="K23" s="95">
        <v>4</v>
      </c>
      <c r="L23" s="95">
        <v>3</v>
      </c>
      <c r="M23" s="94">
        <f t="shared" ref="M23" si="16">IF(H23&gt;0,ROUNDUP((J23*K23*L23),0),0)</f>
        <v>96</v>
      </c>
      <c r="N23" s="95">
        <f t="shared" ref="N23:N26" si="17">IF(H23&gt;0,ROUNDDOWN((12/H23),0),0)</f>
        <v>4</v>
      </c>
      <c r="O23" s="95">
        <f t="shared" ref="O23:O26" si="18">IF(H23&gt;0,ROUNDUP((M23/N23),0),0)</f>
        <v>24</v>
      </c>
      <c r="P23" s="93">
        <f t="shared" ref="P23:P26" si="19">IF(H23&gt;0,12-(N23*H23),0)</f>
        <v>0</v>
      </c>
      <c r="Q23" s="93">
        <f t="shared" ref="Q23:Q26" si="20">IF(P23&gt;0,O23,0)</f>
        <v>0</v>
      </c>
      <c r="R23" s="94">
        <f t="shared" ref="R23:R26" si="21">12*O23*(I23*I23)/162.2433</f>
        <v>710.04472911978485</v>
      </c>
      <c r="S23" s="95">
        <f t="shared" ref="S23:S26" si="22">H23*M23*(I23*I23)/162.2433</f>
        <v>710.04472911978485</v>
      </c>
      <c r="T23" s="93">
        <f t="shared" ref="T23" si="23">IF(P23&gt;0,R23-S23,0)</f>
        <v>0</v>
      </c>
      <c r="U23" s="95"/>
    </row>
    <row r="24" spans="1:21" s="3" customFormat="1" ht="15" thickBot="1" x14ac:dyDescent="0.25">
      <c r="A24" s="95"/>
      <c r="B24" s="95"/>
      <c r="C24" s="95"/>
      <c r="D24" s="95"/>
      <c r="E24" s="62"/>
      <c r="F24" s="62">
        <v>3</v>
      </c>
      <c r="G24" s="69"/>
      <c r="H24" s="94"/>
      <c r="I24" s="95"/>
      <c r="J24" s="95"/>
      <c r="K24" s="95"/>
      <c r="L24" s="95"/>
      <c r="M24" s="94"/>
      <c r="N24" s="95"/>
      <c r="O24" s="95"/>
      <c r="P24" s="93"/>
      <c r="Q24" s="93"/>
      <c r="R24" s="94"/>
      <c r="S24" s="95"/>
      <c r="T24" s="93"/>
      <c r="U24" s="95"/>
    </row>
    <row r="25" spans="1:21" s="3" customFormat="1" ht="15" thickBot="1" x14ac:dyDescent="0.25">
      <c r="A25" s="95"/>
      <c r="B25" s="95"/>
      <c r="C25" s="95"/>
      <c r="D25" s="95"/>
      <c r="E25" s="63"/>
      <c r="F25" s="63"/>
      <c r="G25" s="71"/>
      <c r="H25" s="94"/>
      <c r="I25" s="95"/>
      <c r="J25" s="95"/>
      <c r="K25" s="95"/>
      <c r="L25" s="95"/>
      <c r="M25" s="94"/>
      <c r="N25" s="95"/>
      <c r="O25" s="95"/>
      <c r="P25" s="93"/>
      <c r="Q25" s="93"/>
      <c r="R25" s="94"/>
      <c r="S25" s="95"/>
      <c r="T25" s="93"/>
      <c r="U25" s="95"/>
    </row>
    <row r="26" spans="1:21" s="3" customFormat="1" ht="15" thickBot="1" x14ac:dyDescent="0.25">
      <c r="A26" s="95">
        <v>5</v>
      </c>
      <c r="B26" s="95"/>
      <c r="C26" s="95"/>
      <c r="D26" s="95"/>
      <c r="E26" s="55"/>
      <c r="F26" s="55"/>
      <c r="G26" s="67"/>
      <c r="H26" s="94">
        <v>12</v>
      </c>
      <c r="I26" s="95">
        <v>20</v>
      </c>
      <c r="J26" s="95">
        <v>8</v>
      </c>
      <c r="K26" s="95">
        <v>7.05</v>
      </c>
      <c r="L26" s="95">
        <v>1</v>
      </c>
      <c r="M26" s="94">
        <f t="shared" ref="M26" si="24">IF(H26&gt;0,ROUNDUP((J26*K26*L26),0),0)</f>
        <v>57</v>
      </c>
      <c r="N26" s="95">
        <f t="shared" si="17"/>
        <v>1</v>
      </c>
      <c r="O26" s="95">
        <f t="shared" si="18"/>
        <v>57</v>
      </c>
      <c r="P26" s="93">
        <f t="shared" si="19"/>
        <v>0</v>
      </c>
      <c r="Q26" s="93">
        <f t="shared" si="20"/>
        <v>0</v>
      </c>
      <c r="R26" s="94">
        <f t="shared" si="21"/>
        <v>1686.3562316594891</v>
      </c>
      <c r="S26" s="95">
        <f t="shared" si="22"/>
        <v>1686.3562316594891</v>
      </c>
      <c r="T26" s="93">
        <f t="shared" ref="T26" si="25">IF(P26&gt;0,R26-S26,0)</f>
        <v>0</v>
      </c>
      <c r="U26" s="95"/>
    </row>
    <row r="27" spans="1:21" s="3" customFormat="1" ht="15" thickBot="1" x14ac:dyDescent="0.25">
      <c r="A27" s="95"/>
      <c r="B27" s="95"/>
      <c r="C27" s="95"/>
      <c r="D27" s="95"/>
      <c r="E27" s="62"/>
      <c r="F27" s="62">
        <v>12</v>
      </c>
      <c r="G27" s="69"/>
      <c r="H27" s="94"/>
      <c r="I27" s="95"/>
      <c r="J27" s="95"/>
      <c r="K27" s="95"/>
      <c r="L27" s="95"/>
      <c r="M27" s="94"/>
      <c r="N27" s="95"/>
      <c r="O27" s="95"/>
      <c r="P27" s="93"/>
      <c r="Q27" s="93"/>
      <c r="R27" s="94"/>
      <c r="S27" s="95"/>
      <c r="T27" s="93"/>
      <c r="U27" s="95"/>
    </row>
    <row r="28" spans="1:21" s="3" customFormat="1" ht="15" thickBot="1" x14ac:dyDescent="0.25">
      <c r="A28" s="95"/>
      <c r="B28" s="95"/>
      <c r="C28" s="95"/>
      <c r="D28" s="95"/>
      <c r="E28" s="63"/>
      <c r="F28" s="63"/>
      <c r="G28" s="71"/>
      <c r="H28" s="94"/>
      <c r="I28" s="95"/>
      <c r="J28" s="95"/>
      <c r="K28" s="95"/>
      <c r="L28" s="95"/>
      <c r="M28" s="94"/>
      <c r="N28" s="95"/>
      <c r="O28" s="95"/>
      <c r="P28" s="93"/>
      <c r="Q28" s="93"/>
      <c r="R28" s="94"/>
      <c r="S28" s="95"/>
      <c r="T28" s="93"/>
      <c r="U28" s="95"/>
    </row>
    <row r="29" spans="1:21" s="3" customFormat="1" ht="15" thickBot="1" x14ac:dyDescent="0.25">
      <c r="A29" s="105">
        <v>6</v>
      </c>
      <c r="B29" s="96"/>
      <c r="C29" s="97"/>
      <c r="D29" s="98"/>
      <c r="E29" s="66"/>
      <c r="F29" s="55"/>
      <c r="G29" s="67"/>
      <c r="H29" s="147">
        <v>3</v>
      </c>
      <c r="I29" s="105">
        <v>20</v>
      </c>
      <c r="J29" s="105">
        <v>8</v>
      </c>
      <c r="K29" s="105">
        <v>3.5</v>
      </c>
      <c r="L29" s="105">
        <v>1</v>
      </c>
      <c r="M29" s="94">
        <f t="shared" ref="M29:M32" si="26">IF(H29&gt;0,ROUNDUP((J29*K29*L29),0),0)</f>
        <v>28</v>
      </c>
      <c r="N29" s="95">
        <f t="shared" ref="N29:N32" si="27">IF(H29&gt;0,ROUNDDOWN((12/H29),0),0)</f>
        <v>4</v>
      </c>
      <c r="O29" s="95">
        <f t="shared" ref="O29:O32" si="28">IF(H29&gt;0,ROUNDUP((M29/N29),0),0)</f>
        <v>7</v>
      </c>
      <c r="P29" s="93">
        <f t="shared" ref="P29:P32" si="29">IF(H29&gt;0,12-(N29*H29),0)</f>
        <v>0</v>
      </c>
      <c r="Q29" s="93">
        <f t="shared" ref="Q29:Q32" si="30">IF(P29&gt;0,O29,0)</f>
        <v>0</v>
      </c>
      <c r="R29" s="94">
        <f t="shared" ref="R29:R32" si="31">12*O29*(I29*I29)/162.2433</f>
        <v>207.09637932660394</v>
      </c>
      <c r="S29" s="95">
        <f t="shared" ref="S29:S32" si="32">H29*M29*(I29*I29)/162.2433</f>
        <v>207.09637932660394</v>
      </c>
      <c r="T29" s="93">
        <f t="shared" ref="T29" si="33">IF(P29&gt;0,R29-S29,0)</f>
        <v>0</v>
      </c>
      <c r="U29" s="105"/>
    </row>
    <row r="30" spans="1:21" s="3" customFormat="1" ht="15" thickBot="1" x14ac:dyDescent="0.25">
      <c r="A30" s="106"/>
      <c r="B30" s="99"/>
      <c r="C30" s="100"/>
      <c r="D30" s="101"/>
      <c r="E30" s="68"/>
      <c r="F30" s="62">
        <v>3</v>
      </c>
      <c r="G30" s="69"/>
      <c r="H30" s="148"/>
      <c r="I30" s="106"/>
      <c r="J30" s="106"/>
      <c r="K30" s="106"/>
      <c r="L30" s="106"/>
      <c r="M30" s="94"/>
      <c r="N30" s="95"/>
      <c r="O30" s="95"/>
      <c r="P30" s="93"/>
      <c r="Q30" s="93"/>
      <c r="R30" s="94"/>
      <c r="S30" s="95"/>
      <c r="T30" s="93"/>
      <c r="U30" s="106"/>
    </row>
    <row r="31" spans="1:21" s="3" customFormat="1" ht="15" thickBot="1" x14ac:dyDescent="0.25">
      <c r="A31" s="107"/>
      <c r="B31" s="102"/>
      <c r="C31" s="103"/>
      <c r="D31" s="104"/>
      <c r="E31" s="70"/>
      <c r="F31" s="63"/>
      <c r="G31" s="71"/>
      <c r="H31" s="149"/>
      <c r="I31" s="107"/>
      <c r="J31" s="107"/>
      <c r="K31" s="107"/>
      <c r="L31" s="107"/>
      <c r="M31" s="94"/>
      <c r="N31" s="95"/>
      <c r="O31" s="95"/>
      <c r="P31" s="93"/>
      <c r="Q31" s="93"/>
      <c r="R31" s="94"/>
      <c r="S31" s="95"/>
      <c r="T31" s="93"/>
      <c r="U31" s="107"/>
    </row>
    <row r="32" spans="1:21" s="3" customFormat="1" ht="15" thickBot="1" x14ac:dyDescent="0.25">
      <c r="A32" s="105">
        <v>7</v>
      </c>
      <c r="B32" s="96"/>
      <c r="C32" s="97"/>
      <c r="D32" s="98"/>
      <c r="E32" s="66"/>
      <c r="F32" s="55"/>
      <c r="G32" s="67"/>
      <c r="H32" s="147">
        <v>3</v>
      </c>
      <c r="I32" s="105">
        <v>20</v>
      </c>
      <c r="J32" s="105">
        <v>8</v>
      </c>
      <c r="K32" s="105">
        <v>3.5</v>
      </c>
      <c r="L32" s="105">
        <v>1</v>
      </c>
      <c r="M32" s="94">
        <f t="shared" si="26"/>
        <v>28</v>
      </c>
      <c r="N32" s="95">
        <f t="shared" si="27"/>
        <v>4</v>
      </c>
      <c r="O32" s="95">
        <f t="shared" si="28"/>
        <v>7</v>
      </c>
      <c r="P32" s="93">
        <f t="shared" si="29"/>
        <v>0</v>
      </c>
      <c r="Q32" s="93">
        <f t="shared" si="30"/>
        <v>0</v>
      </c>
      <c r="R32" s="94">
        <f t="shared" si="31"/>
        <v>207.09637932660394</v>
      </c>
      <c r="S32" s="95">
        <f t="shared" si="32"/>
        <v>207.09637932660394</v>
      </c>
      <c r="T32" s="93">
        <f t="shared" ref="T32" si="34">IF(P32&gt;0,R32-S32,0)</f>
        <v>0</v>
      </c>
      <c r="U32" s="105"/>
    </row>
    <row r="33" spans="1:21" s="3" customFormat="1" ht="15" thickBot="1" x14ac:dyDescent="0.25">
      <c r="A33" s="106"/>
      <c r="B33" s="99"/>
      <c r="C33" s="100"/>
      <c r="D33" s="101"/>
      <c r="E33" s="68"/>
      <c r="F33" s="62">
        <v>3</v>
      </c>
      <c r="G33" s="69"/>
      <c r="H33" s="148"/>
      <c r="I33" s="106"/>
      <c r="J33" s="106"/>
      <c r="K33" s="106"/>
      <c r="L33" s="106"/>
      <c r="M33" s="94"/>
      <c r="N33" s="95"/>
      <c r="O33" s="95"/>
      <c r="P33" s="93"/>
      <c r="Q33" s="93"/>
      <c r="R33" s="94"/>
      <c r="S33" s="95"/>
      <c r="T33" s="93"/>
      <c r="U33" s="106"/>
    </row>
    <row r="34" spans="1:21" s="3" customFormat="1" ht="15" thickBot="1" x14ac:dyDescent="0.25">
      <c r="A34" s="107"/>
      <c r="B34" s="102"/>
      <c r="C34" s="103"/>
      <c r="D34" s="104"/>
      <c r="E34" s="70"/>
      <c r="F34" s="63"/>
      <c r="G34" s="71"/>
      <c r="H34" s="149"/>
      <c r="I34" s="107"/>
      <c r="J34" s="107"/>
      <c r="K34" s="107"/>
      <c r="L34" s="107"/>
      <c r="M34" s="94"/>
      <c r="N34" s="95"/>
      <c r="O34" s="95"/>
      <c r="P34" s="93"/>
      <c r="Q34" s="93"/>
      <c r="R34" s="94"/>
      <c r="S34" s="95"/>
      <c r="T34" s="93"/>
      <c r="U34" s="107"/>
    </row>
    <row r="35" spans="1:21" ht="15" thickBot="1" x14ac:dyDescent="0.25">
      <c r="A35" s="95">
        <v>8</v>
      </c>
      <c r="B35" s="174" t="s">
        <v>25</v>
      </c>
      <c r="C35" s="174"/>
      <c r="D35" s="174"/>
      <c r="E35" s="62"/>
      <c r="F35" s="62"/>
      <c r="G35" s="69"/>
      <c r="H35" s="94">
        <v>9</v>
      </c>
      <c r="I35" s="95">
        <v>20</v>
      </c>
      <c r="J35" s="95">
        <v>8</v>
      </c>
      <c r="K35" s="95">
        <v>4.67</v>
      </c>
      <c r="L35" s="95">
        <v>1</v>
      </c>
      <c r="M35" s="94">
        <f t="shared" ref="M35" si="35">IF(H35&gt;0,ROUNDUP((J35*K35*L35),0),0)</f>
        <v>38</v>
      </c>
      <c r="N35" s="95">
        <f t="shared" ref="N35" si="36">IF(H35&gt;0,ROUNDDOWN((12/H35),0),0)</f>
        <v>1</v>
      </c>
      <c r="O35" s="95">
        <f t="shared" ref="O35" si="37">IF(H35&gt;0,ROUNDUP((M35/N35),0),0)</f>
        <v>38</v>
      </c>
      <c r="P35" s="93">
        <f t="shared" ref="P35" si="38">IF(H35&gt;0,12-(N35*H35),0)</f>
        <v>3</v>
      </c>
      <c r="Q35" s="93">
        <f t="shared" ref="Q35" si="39">IF(P35&gt;0,O35,0)</f>
        <v>38</v>
      </c>
      <c r="R35" s="94">
        <f t="shared" ref="R35" si="40">12*O35*(I35*I35)/162.2433</f>
        <v>1124.2374877729928</v>
      </c>
      <c r="S35" s="95">
        <f t="shared" ref="S35" si="41">H35*M35*(I35*I35)/162.2433</f>
        <v>843.17811582974457</v>
      </c>
      <c r="T35" s="93">
        <f t="shared" ref="T35" si="42">IF(P35&gt;0,R35-S35,0)</f>
        <v>281.05937194324827</v>
      </c>
      <c r="U35" s="95"/>
    </row>
    <row r="36" spans="1:21" ht="15" thickBot="1" x14ac:dyDescent="0.25">
      <c r="A36" s="95"/>
      <c r="B36" s="95"/>
      <c r="C36" s="95"/>
      <c r="D36" s="95"/>
      <c r="E36" s="62"/>
      <c r="F36" s="62">
        <v>9</v>
      </c>
      <c r="G36" s="69"/>
      <c r="H36" s="94"/>
      <c r="I36" s="95"/>
      <c r="J36" s="95"/>
      <c r="K36" s="95"/>
      <c r="L36" s="95"/>
      <c r="M36" s="94"/>
      <c r="N36" s="95"/>
      <c r="O36" s="95"/>
      <c r="P36" s="93"/>
      <c r="Q36" s="93"/>
      <c r="R36" s="94"/>
      <c r="S36" s="95"/>
      <c r="T36" s="93"/>
      <c r="U36" s="95"/>
    </row>
    <row r="37" spans="1:21" ht="15" thickBot="1" x14ac:dyDescent="0.25">
      <c r="A37" s="95"/>
      <c r="B37" s="95"/>
      <c r="C37" s="95"/>
      <c r="D37" s="95"/>
      <c r="E37" s="62"/>
      <c r="F37" s="62"/>
      <c r="G37" s="69"/>
      <c r="H37" s="94"/>
      <c r="I37" s="95"/>
      <c r="J37" s="95"/>
      <c r="K37" s="95"/>
      <c r="L37" s="95"/>
      <c r="M37" s="94"/>
      <c r="N37" s="95"/>
      <c r="O37" s="95"/>
      <c r="P37" s="93"/>
      <c r="Q37" s="93"/>
      <c r="R37" s="94"/>
      <c r="S37" s="95"/>
      <c r="T37" s="93"/>
      <c r="U37" s="95"/>
    </row>
    <row r="38" spans="1:21" s="3" customFormat="1" ht="15" thickBot="1" x14ac:dyDescent="0.25">
      <c r="A38" s="105">
        <v>9</v>
      </c>
      <c r="B38" s="96"/>
      <c r="C38" s="97"/>
      <c r="D38" s="98"/>
      <c r="E38" s="66"/>
      <c r="F38" s="55"/>
      <c r="G38" s="67"/>
      <c r="H38" s="147">
        <v>7</v>
      </c>
      <c r="I38" s="105">
        <v>20</v>
      </c>
      <c r="J38" s="105">
        <v>8</v>
      </c>
      <c r="K38" s="105">
        <v>4.91</v>
      </c>
      <c r="L38" s="105">
        <v>1</v>
      </c>
      <c r="M38" s="94">
        <f t="shared" ref="M38:M41" si="43">IF(H38&gt;0,ROUNDUP((J38*K38*L38),0),0)</f>
        <v>40</v>
      </c>
      <c r="N38" s="95">
        <f t="shared" ref="N38:N41" si="44">IF(H38&gt;0,ROUNDDOWN((12/H38),0),0)</f>
        <v>1</v>
      </c>
      <c r="O38" s="95">
        <f t="shared" ref="O38:O41" si="45">IF(H38&gt;0,ROUNDUP((M38/N38),0),0)</f>
        <v>40</v>
      </c>
      <c r="P38" s="93">
        <f t="shared" ref="P38:P41" si="46">IF(H38&gt;0,12-(N38*H38),0)</f>
        <v>5</v>
      </c>
      <c r="Q38" s="93">
        <f t="shared" ref="Q38:Q41" si="47">IF(P38&gt;0,O38,0)</f>
        <v>40</v>
      </c>
      <c r="R38" s="94">
        <f t="shared" ref="R38:R41" si="48">12*O38*(I38*I38)/162.2433</f>
        <v>1183.4078818663081</v>
      </c>
      <c r="S38" s="95">
        <f t="shared" ref="S38:S41" si="49">H38*M38*(I38*I38)/162.2433</f>
        <v>690.32126442201309</v>
      </c>
      <c r="T38" s="93">
        <f t="shared" ref="T38" si="50">IF(P38&gt;0,R38-S38,0)</f>
        <v>493.08661744429503</v>
      </c>
      <c r="U38" s="105"/>
    </row>
    <row r="39" spans="1:21" s="3" customFormat="1" ht="15" thickBot="1" x14ac:dyDescent="0.25">
      <c r="A39" s="106"/>
      <c r="B39" s="99"/>
      <c r="C39" s="100"/>
      <c r="D39" s="101"/>
      <c r="E39" s="68"/>
      <c r="F39" s="62">
        <v>7</v>
      </c>
      <c r="G39" s="69"/>
      <c r="H39" s="148"/>
      <c r="I39" s="106"/>
      <c r="J39" s="106"/>
      <c r="K39" s="106"/>
      <c r="L39" s="106"/>
      <c r="M39" s="94"/>
      <c r="N39" s="95"/>
      <c r="O39" s="95"/>
      <c r="P39" s="93"/>
      <c r="Q39" s="93"/>
      <c r="R39" s="94"/>
      <c r="S39" s="95"/>
      <c r="T39" s="93"/>
      <c r="U39" s="106"/>
    </row>
    <row r="40" spans="1:21" s="3" customFormat="1" ht="15" thickBot="1" x14ac:dyDescent="0.25">
      <c r="A40" s="107"/>
      <c r="B40" s="102"/>
      <c r="C40" s="103"/>
      <c r="D40" s="104"/>
      <c r="E40" s="70"/>
      <c r="F40" s="63"/>
      <c r="G40" s="71"/>
      <c r="H40" s="149"/>
      <c r="I40" s="107"/>
      <c r="J40" s="107"/>
      <c r="K40" s="107"/>
      <c r="L40" s="107"/>
      <c r="M40" s="94"/>
      <c r="N40" s="95"/>
      <c r="O40" s="95"/>
      <c r="P40" s="93"/>
      <c r="Q40" s="93"/>
      <c r="R40" s="94"/>
      <c r="S40" s="95"/>
      <c r="T40" s="93"/>
      <c r="U40" s="107"/>
    </row>
    <row r="41" spans="1:21" s="3" customFormat="1" ht="15" thickBot="1" x14ac:dyDescent="0.25">
      <c r="A41" s="105">
        <v>10</v>
      </c>
      <c r="B41" s="96"/>
      <c r="C41" s="97"/>
      <c r="D41" s="98"/>
      <c r="E41" s="62"/>
      <c r="F41" s="62"/>
      <c r="G41" s="69"/>
      <c r="H41" s="147">
        <v>9</v>
      </c>
      <c r="I41" s="105">
        <v>20</v>
      </c>
      <c r="J41" s="105">
        <v>8</v>
      </c>
      <c r="K41" s="105">
        <v>4.67</v>
      </c>
      <c r="L41" s="105">
        <v>1</v>
      </c>
      <c r="M41" s="94">
        <f t="shared" si="43"/>
        <v>38</v>
      </c>
      <c r="N41" s="95">
        <f t="shared" si="44"/>
        <v>1</v>
      </c>
      <c r="O41" s="95">
        <f t="shared" si="45"/>
        <v>38</v>
      </c>
      <c r="P41" s="93">
        <f t="shared" si="46"/>
        <v>3</v>
      </c>
      <c r="Q41" s="93">
        <f t="shared" si="47"/>
        <v>38</v>
      </c>
      <c r="R41" s="94">
        <f t="shared" si="48"/>
        <v>1124.2374877729928</v>
      </c>
      <c r="S41" s="95">
        <f t="shared" si="49"/>
        <v>843.17811582974457</v>
      </c>
      <c r="T41" s="93">
        <f t="shared" ref="T41" si="51">IF(P41&gt;0,R41-S41,0)</f>
        <v>281.05937194324827</v>
      </c>
      <c r="U41" s="105"/>
    </row>
    <row r="42" spans="1:21" s="3" customFormat="1" ht="15" thickBot="1" x14ac:dyDescent="0.25">
      <c r="A42" s="106"/>
      <c r="B42" s="99"/>
      <c r="C42" s="100"/>
      <c r="D42" s="101"/>
      <c r="E42" s="62"/>
      <c r="F42" s="62">
        <v>9</v>
      </c>
      <c r="G42" s="69"/>
      <c r="H42" s="148"/>
      <c r="I42" s="106"/>
      <c r="J42" s="106"/>
      <c r="K42" s="106"/>
      <c r="L42" s="106"/>
      <c r="M42" s="94"/>
      <c r="N42" s="95"/>
      <c r="O42" s="95"/>
      <c r="P42" s="93"/>
      <c r="Q42" s="93"/>
      <c r="R42" s="94"/>
      <c r="S42" s="95"/>
      <c r="T42" s="93"/>
      <c r="U42" s="106"/>
    </row>
    <row r="43" spans="1:21" s="3" customFormat="1" ht="15" thickBot="1" x14ac:dyDescent="0.25">
      <c r="A43" s="107"/>
      <c r="B43" s="102"/>
      <c r="C43" s="103"/>
      <c r="D43" s="104"/>
      <c r="E43" s="62"/>
      <c r="F43" s="62"/>
      <c r="G43" s="69"/>
      <c r="H43" s="149"/>
      <c r="I43" s="107"/>
      <c r="J43" s="107"/>
      <c r="K43" s="107"/>
      <c r="L43" s="107"/>
      <c r="M43" s="94"/>
      <c r="N43" s="95"/>
      <c r="O43" s="95"/>
      <c r="P43" s="93"/>
      <c r="Q43" s="93"/>
      <c r="R43" s="94"/>
      <c r="S43" s="95"/>
      <c r="T43" s="93"/>
      <c r="U43" s="107"/>
    </row>
    <row r="44" spans="1:21" s="3" customFormat="1" ht="15" thickBot="1" x14ac:dyDescent="0.25">
      <c r="A44" s="95">
        <v>11</v>
      </c>
      <c r="B44" s="95"/>
      <c r="C44" s="95"/>
      <c r="D44" s="95"/>
      <c r="E44" s="55"/>
      <c r="F44" s="55"/>
      <c r="G44" s="67"/>
      <c r="H44" s="94">
        <v>4</v>
      </c>
      <c r="I44" s="95">
        <v>20</v>
      </c>
      <c r="J44" s="95">
        <v>8</v>
      </c>
      <c r="K44" s="95">
        <v>3</v>
      </c>
      <c r="L44" s="95">
        <v>3</v>
      </c>
      <c r="M44" s="94">
        <f t="shared" ref="M44" si="52">IF(H44&gt;0,ROUNDUP((J44*K44*L44),0),0)</f>
        <v>72</v>
      </c>
      <c r="N44" s="95">
        <f t="shared" ref="N44:N47" si="53">IF(H44&gt;0,ROUNDDOWN((12/H44),0),0)</f>
        <v>3</v>
      </c>
      <c r="O44" s="95">
        <f t="shared" ref="O44:O47" si="54">IF(H44&gt;0,ROUNDUP((M44/N44),0),0)</f>
        <v>24</v>
      </c>
      <c r="P44" s="93">
        <f t="shared" ref="P44:P47" si="55">IF(H44&gt;0,12-(N44*H44),0)</f>
        <v>0</v>
      </c>
      <c r="Q44" s="93">
        <f t="shared" ref="Q44:Q47" si="56">IF(P44&gt;0,O44,0)</f>
        <v>0</v>
      </c>
      <c r="R44" s="94">
        <f t="shared" ref="R44:R47" si="57">12*O44*(I44*I44)/162.2433</f>
        <v>710.04472911978485</v>
      </c>
      <c r="S44" s="95">
        <f t="shared" ref="S44:S47" si="58">H44*M44*(I44*I44)/162.2433</f>
        <v>710.04472911978485</v>
      </c>
      <c r="T44" s="93">
        <f t="shared" ref="T44" si="59">IF(P44&gt;0,R44-S44,0)</f>
        <v>0</v>
      </c>
      <c r="U44" s="95"/>
    </row>
    <row r="45" spans="1:21" s="3" customFormat="1" ht="15" thickBot="1" x14ac:dyDescent="0.25">
      <c r="A45" s="95"/>
      <c r="B45" s="95"/>
      <c r="C45" s="95"/>
      <c r="D45" s="95"/>
      <c r="E45" s="62"/>
      <c r="F45" s="62">
        <v>4</v>
      </c>
      <c r="G45" s="69"/>
      <c r="H45" s="94"/>
      <c r="I45" s="95"/>
      <c r="J45" s="95"/>
      <c r="K45" s="95"/>
      <c r="L45" s="95"/>
      <c r="M45" s="94"/>
      <c r="N45" s="95"/>
      <c r="O45" s="95"/>
      <c r="P45" s="93"/>
      <c r="Q45" s="93"/>
      <c r="R45" s="94"/>
      <c r="S45" s="95"/>
      <c r="T45" s="93"/>
      <c r="U45" s="95"/>
    </row>
    <row r="46" spans="1:21" s="3" customFormat="1" ht="15" thickBot="1" x14ac:dyDescent="0.25">
      <c r="A46" s="95"/>
      <c r="B46" s="95"/>
      <c r="C46" s="95"/>
      <c r="D46" s="95"/>
      <c r="E46" s="63"/>
      <c r="F46" s="63"/>
      <c r="G46" s="71"/>
      <c r="H46" s="94"/>
      <c r="I46" s="95"/>
      <c r="J46" s="95"/>
      <c r="K46" s="95"/>
      <c r="L46" s="95"/>
      <c r="M46" s="94"/>
      <c r="N46" s="95"/>
      <c r="O46" s="95"/>
      <c r="P46" s="93"/>
      <c r="Q46" s="93"/>
      <c r="R46" s="94"/>
      <c r="S46" s="95"/>
      <c r="T46" s="93"/>
      <c r="U46" s="95"/>
    </row>
    <row r="47" spans="1:21" s="3" customFormat="1" ht="15" thickBot="1" x14ac:dyDescent="0.25">
      <c r="A47" s="95">
        <v>12</v>
      </c>
      <c r="B47" s="95"/>
      <c r="C47" s="95"/>
      <c r="D47" s="95"/>
      <c r="E47" s="62"/>
      <c r="F47" s="62"/>
      <c r="G47" s="69"/>
      <c r="H47" s="94">
        <v>3</v>
      </c>
      <c r="I47" s="95">
        <v>20</v>
      </c>
      <c r="J47" s="95">
        <v>8</v>
      </c>
      <c r="K47" s="95">
        <v>3</v>
      </c>
      <c r="L47" s="95">
        <v>6</v>
      </c>
      <c r="M47" s="94">
        <f t="shared" ref="M47" si="60">IF(H47&gt;0,ROUNDUP((J47*K47*L47),0),0)</f>
        <v>144</v>
      </c>
      <c r="N47" s="95">
        <f t="shared" si="53"/>
        <v>4</v>
      </c>
      <c r="O47" s="95">
        <f t="shared" si="54"/>
        <v>36</v>
      </c>
      <c r="P47" s="93">
        <f t="shared" si="55"/>
        <v>0</v>
      </c>
      <c r="Q47" s="93">
        <f t="shared" si="56"/>
        <v>0</v>
      </c>
      <c r="R47" s="94">
        <f t="shared" si="57"/>
        <v>1065.0670936796773</v>
      </c>
      <c r="S47" s="95">
        <f t="shared" si="58"/>
        <v>1065.0670936796773</v>
      </c>
      <c r="T47" s="93">
        <f t="shared" ref="T47" si="61">IF(P47&gt;0,R47-S47,0)</f>
        <v>0</v>
      </c>
      <c r="U47" s="95"/>
    </row>
    <row r="48" spans="1:21" s="3" customFormat="1" ht="15" thickBot="1" x14ac:dyDescent="0.25">
      <c r="A48" s="95"/>
      <c r="B48" s="95"/>
      <c r="C48" s="95"/>
      <c r="D48" s="95"/>
      <c r="E48" s="62"/>
      <c r="F48" s="62"/>
      <c r="G48" s="69"/>
      <c r="H48" s="94"/>
      <c r="I48" s="95"/>
      <c r="J48" s="95"/>
      <c r="K48" s="95"/>
      <c r="L48" s="95"/>
      <c r="M48" s="94"/>
      <c r="N48" s="95"/>
      <c r="O48" s="95"/>
      <c r="P48" s="93"/>
      <c r="Q48" s="93"/>
      <c r="R48" s="94"/>
      <c r="S48" s="95"/>
      <c r="T48" s="93"/>
      <c r="U48" s="95"/>
    </row>
    <row r="49" spans="1:21" s="3" customFormat="1" ht="15" thickBot="1" x14ac:dyDescent="0.25">
      <c r="A49" s="95"/>
      <c r="B49" s="95"/>
      <c r="C49" s="95"/>
      <c r="D49" s="95"/>
      <c r="E49" s="62"/>
      <c r="F49" s="62"/>
      <c r="G49" s="69"/>
      <c r="H49" s="94"/>
      <c r="I49" s="95"/>
      <c r="J49" s="95"/>
      <c r="K49" s="95"/>
      <c r="L49" s="95"/>
      <c r="M49" s="94"/>
      <c r="N49" s="95"/>
      <c r="O49" s="95"/>
      <c r="P49" s="93"/>
      <c r="Q49" s="93"/>
      <c r="R49" s="94"/>
      <c r="S49" s="95"/>
      <c r="T49" s="93"/>
      <c r="U49" s="95"/>
    </row>
    <row r="50" spans="1:21" ht="15" thickBot="1" x14ac:dyDescent="0.25">
      <c r="A50" s="95">
        <v>13</v>
      </c>
      <c r="B50" s="95"/>
      <c r="C50" s="95"/>
      <c r="D50" s="95"/>
      <c r="E50" s="61"/>
      <c r="F50" s="61"/>
      <c r="G50" s="88"/>
      <c r="H50" s="94">
        <v>4</v>
      </c>
      <c r="I50" s="95">
        <v>20</v>
      </c>
      <c r="J50" s="95">
        <v>8</v>
      </c>
      <c r="K50" s="95">
        <v>4</v>
      </c>
      <c r="L50" s="95">
        <v>1</v>
      </c>
      <c r="M50" s="94">
        <f t="shared" ref="M50" si="62">IF(H50&gt;0,ROUNDUP((J50*K50*L50),0),0)</f>
        <v>32</v>
      </c>
      <c r="N50" s="95">
        <f t="shared" ref="N50" si="63">IF(H50&gt;0,ROUNDDOWN((12/H50),0),0)</f>
        <v>3</v>
      </c>
      <c r="O50" s="95">
        <f t="shared" ref="O50" si="64">IF(H50&gt;0,ROUNDUP((M50/N50),0),0)</f>
        <v>11</v>
      </c>
      <c r="P50" s="93">
        <f t="shared" ref="P50" si="65">IF(H50&gt;0,12-(N50*H50),0)</f>
        <v>0</v>
      </c>
      <c r="Q50" s="93">
        <f t="shared" ref="Q50" si="66">IF(P50&gt;0,O50,0)</f>
        <v>0</v>
      </c>
      <c r="R50" s="94">
        <f t="shared" ref="R50" si="67">12*O50*(I50*I50)/162.2433</f>
        <v>325.43716751323473</v>
      </c>
      <c r="S50" s="95">
        <f t="shared" ref="S50" si="68">H50*M50*(I50*I50)/162.2433</f>
        <v>315.57543516434885</v>
      </c>
      <c r="T50" s="93">
        <f t="shared" ref="T50" si="69">IF(P50&gt;0,R50-S50,0)</f>
        <v>0</v>
      </c>
      <c r="U50" s="95"/>
    </row>
    <row r="51" spans="1:21" ht="15" thickBot="1" x14ac:dyDescent="0.25">
      <c r="A51" s="95"/>
      <c r="B51" s="95"/>
      <c r="C51" s="95"/>
      <c r="D51" s="95"/>
      <c r="E51" s="62"/>
      <c r="F51" s="62">
        <v>4</v>
      </c>
      <c r="G51" s="69"/>
      <c r="H51" s="94"/>
      <c r="I51" s="95"/>
      <c r="J51" s="95"/>
      <c r="K51" s="95"/>
      <c r="L51" s="95"/>
      <c r="M51" s="94"/>
      <c r="N51" s="95"/>
      <c r="O51" s="95"/>
      <c r="P51" s="93"/>
      <c r="Q51" s="93"/>
      <c r="R51" s="94"/>
      <c r="S51" s="95"/>
      <c r="T51" s="93"/>
      <c r="U51" s="95"/>
    </row>
    <row r="52" spans="1:21" ht="15" thickBot="1" x14ac:dyDescent="0.25">
      <c r="A52" s="95"/>
      <c r="B52" s="95"/>
      <c r="C52" s="95"/>
      <c r="D52" s="95"/>
      <c r="E52" s="64"/>
      <c r="F52" s="64"/>
      <c r="G52" s="87"/>
      <c r="H52" s="94"/>
      <c r="I52" s="95"/>
      <c r="J52" s="95"/>
      <c r="K52" s="95"/>
      <c r="L52" s="95"/>
      <c r="M52" s="94"/>
      <c r="N52" s="95"/>
      <c r="O52" s="95"/>
      <c r="P52" s="93"/>
      <c r="Q52" s="93"/>
      <c r="R52" s="94"/>
      <c r="S52" s="95"/>
      <c r="T52" s="93"/>
      <c r="U52" s="95"/>
    </row>
    <row r="53" spans="1:21" s="3" customFormat="1" ht="15" thickBot="1" x14ac:dyDescent="0.25">
      <c r="A53" s="105">
        <v>14</v>
      </c>
      <c r="B53" s="96"/>
      <c r="C53" s="97"/>
      <c r="D53" s="98"/>
      <c r="E53" s="62"/>
      <c r="F53" s="62"/>
      <c r="G53" s="69"/>
      <c r="H53" s="147">
        <v>6</v>
      </c>
      <c r="I53" s="105">
        <v>20</v>
      </c>
      <c r="J53" s="105">
        <v>8</v>
      </c>
      <c r="K53" s="105">
        <v>3</v>
      </c>
      <c r="L53" s="105">
        <v>2</v>
      </c>
      <c r="M53" s="94">
        <f t="shared" ref="M53" si="70">IF(H53&gt;0,ROUNDUP((J53*K53*L53),0),0)</f>
        <v>48</v>
      </c>
      <c r="N53" s="95">
        <f t="shared" ref="N53" si="71">IF(H53&gt;0,ROUNDDOWN((12/H53),0),0)</f>
        <v>2</v>
      </c>
      <c r="O53" s="95">
        <f t="shared" ref="O53" si="72">IF(H53&gt;0,ROUNDUP((M53/N53),0),0)</f>
        <v>24</v>
      </c>
      <c r="P53" s="93">
        <f t="shared" ref="P53" si="73">IF(H53&gt;0,12-(N53*H53),0)</f>
        <v>0</v>
      </c>
      <c r="Q53" s="93">
        <f t="shared" ref="Q53" si="74">IF(P53&gt;0,O53,0)</f>
        <v>0</v>
      </c>
      <c r="R53" s="94">
        <f t="shared" ref="R53" si="75">12*O53*(I53*I53)/162.2433</f>
        <v>710.04472911978485</v>
      </c>
      <c r="S53" s="95">
        <f t="shared" ref="S53" si="76">H53*M53*(I53*I53)/162.2433</f>
        <v>710.04472911978485</v>
      </c>
      <c r="T53" s="93">
        <f t="shared" ref="T53" si="77">IF(P53&gt;0,R53-S53,0)</f>
        <v>0</v>
      </c>
      <c r="U53" s="105"/>
    </row>
    <row r="54" spans="1:21" s="3" customFormat="1" ht="15" thickBot="1" x14ac:dyDescent="0.25">
      <c r="A54" s="106"/>
      <c r="B54" s="99"/>
      <c r="C54" s="100"/>
      <c r="D54" s="101"/>
      <c r="E54" s="62"/>
      <c r="F54" s="62">
        <v>6</v>
      </c>
      <c r="G54" s="69"/>
      <c r="H54" s="148"/>
      <c r="I54" s="106"/>
      <c r="J54" s="106"/>
      <c r="K54" s="106"/>
      <c r="L54" s="106"/>
      <c r="M54" s="94"/>
      <c r="N54" s="95"/>
      <c r="O54" s="95"/>
      <c r="P54" s="93"/>
      <c r="Q54" s="93"/>
      <c r="R54" s="94"/>
      <c r="S54" s="95"/>
      <c r="T54" s="93"/>
      <c r="U54" s="106"/>
    </row>
    <row r="55" spans="1:21" s="3" customFormat="1" ht="15" thickBot="1" x14ac:dyDescent="0.25">
      <c r="A55" s="107"/>
      <c r="B55" s="102"/>
      <c r="C55" s="103"/>
      <c r="D55" s="104"/>
      <c r="E55" s="62"/>
      <c r="F55" s="62"/>
      <c r="G55" s="69"/>
      <c r="H55" s="149"/>
      <c r="I55" s="107"/>
      <c r="J55" s="107"/>
      <c r="K55" s="107"/>
      <c r="L55" s="107"/>
      <c r="M55" s="94"/>
      <c r="N55" s="95"/>
      <c r="O55" s="95"/>
      <c r="P55" s="93"/>
      <c r="Q55" s="93"/>
      <c r="R55" s="94"/>
      <c r="S55" s="95"/>
      <c r="T55" s="93"/>
      <c r="U55" s="107"/>
    </row>
    <row r="56" spans="1:21" ht="15" thickBot="1" x14ac:dyDescent="0.25">
      <c r="A56" s="95">
        <v>15</v>
      </c>
      <c r="B56" s="133"/>
      <c r="C56" s="133"/>
      <c r="D56" s="133"/>
      <c r="E56" s="10"/>
      <c r="F56" s="10"/>
      <c r="G56" s="89"/>
      <c r="H56" s="147">
        <v>6</v>
      </c>
      <c r="I56" s="105">
        <v>20</v>
      </c>
      <c r="J56" s="105">
        <v>8</v>
      </c>
      <c r="K56" s="105">
        <v>3</v>
      </c>
      <c r="L56" s="105">
        <v>2</v>
      </c>
      <c r="M56" s="94">
        <f t="shared" ref="M56" si="78">IF(H56&gt;0,ROUNDUP((J56*K56*L56),0),0)</f>
        <v>48</v>
      </c>
      <c r="N56" s="95">
        <f t="shared" ref="N56" si="79">IF(H56&gt;0,ROUNDDOWN((12/H56),0),0)</f>
        <v>2</v>
      </c>
      <c r="O56" s="95">
        <f t="shared" ref="O56" si="80">IF(H56&gt;0,ROUNDUP((M56/N56),0),0)</f>
        <v>24</v>
      </c>
      <c r="P56" s="93">
        <f t="shared" ref="P56" si="81">IF(H56&gt;0,12-(N56*H56),0)</f>
        <v>0</v>
      </c>
      <c r="Q56" s="93">
        <f t="shared" ref="Q56" si="82">IF(P56&gt;0,O56,0)</f>
        <v>0</v>
      </c>
      <c r="R56" s="94">
        <f t="shared" ref="R56" si="83">12*O56*(I56*I56)/162.2433</f>
        <v>710.04472911978485</v>
      </c>
      <c r="S56" s="95">
        <f t="shared" ref="S56" si="84">H56*M56*(I56*I56)/162.2433</f>
        <v>710.04472911978485</v>
      </c>
      <c r="T56" s="93">
        <f t="shared" ref="T56" si="85">IF(P56&gt;0,R56-S56,0)</f>
        <v>0</v>
      </c>
      <c r="U56" s="133"/>
    </row>
    <row r="57" spans="1:21" ht="15" thickBot="1" x14ac:dyDescent="0.25">
      <c r="A57" s="95"/>
      <c r="B57" s="133"/>
      <c r="C57" s="133"/>
      <c r="D57" s="133"/>
      <c r="E57" s="13"/>
      <c r="F57" s="16">
        <v>6</v>
      </c>
      <c r="G57" s="79"/>
      <c r="H57" s="148"/>
      <c r="I57" s="106"/>
      <c r="J57" s="106"/>
      <c r="K57" s="106"/>
      <c r="L57" s="106"/>
      <c r="M57" s="94"/>
      <c r="N57" s="95"/>
      <c r="O57" s="95"/>
      <c r="P57" s="93"/>
      <c r="Q57" s="93"/>
      <c r="R57" s="94"/>
      <c r="S57" s="95"/>
      <c r="T57" s="93"/>
      <c r="U57" s="133"/>
    </row>
    <row r="58" spans="1:21" ht="15" thickBot="1" x14ac:dyDescent="0.25">
      <c r="A58" s="95"/>
      <c r="B58" s="133"/>
      <c r="C58" s="133"/>
      <c r="D58" s="133"/>
      <c r="E58" s="58"/>
      <c r="F58" s="58"/>
      <c r="G58" s="80"/>
      <c r="H58" s="149"/>
      <c r="I58" s="107"/>
      <c r="J58" s="107"/>
      <c r="K58" s="107"/>
      <c r="L58" s="107"/>
      <c r="M58" s="94"/>
      <c r="N58" s="95"/>
      <c r="O58" s="95"/>
      <c r="P58" s="93"/>
      <c r="Q58" s="93"/>
      <c r="R58" s="94"/>
      <c r="S58" s="95"/>
      <c r="T58" s="93"/>
      <c r="U58" s="133"/>
    </row>
    <row r="59" spans="1:21" x14ac:dyDescent="0.2">
      <c r="J59" s="130" t="s">
        <v>54</v>
      </c>
      <c r="K59" s="130"/>
      <c r="L59" s="130"/>
      <c r="M59" s="130"/>
      <c r="N59" s="130"/>
      <c r="O59" s="130"/>
      <c r="P59" s="130"/>
      <c r="Q59" s="130"/>
      <c r="R59" s="159">
        <f>SUM(R14:R58)</f>
        <v>13135.827488716021</v>
      </c>
      <c r="S59" s="159">
        <f t="shared" ref="S59:T59" si="86">SUM(S14:S58)</f>
        <v>12051.036930338572</v>
      </c>
      <c r="T59" s="159">
        <f t="shared" si="86"/>
        <v>1055.2053613307917</v>
      </c>
    </row>
    <row r="60" spans="1:21" x14ac:dyDescent="0.2">
      <c r="J60" s="130"/>
      <c r="K60" s="130"/>
      <c r="L60" s="130"/>
      <c r="M60" s="130"/>
      <c r="N60" s="130"/>
      <c r="O60" s="130"/>
      <c r="P60" s="130"/>
      <c r="Q60" s="130"/>
      <c r="R60" s="160"/>
      <c r="S60" s="160"/>
      <c r="T60" s="160"/>
    </row>
  </sheetData>
  <mergeCells count="271">
    <mergeCell ref="A11:A13"/>
    <mergeCell ref="B11:D13"/>
    <mergeCell ref="E11:G13"/>
    <mergeCell ref="H11:H13"/>
    <mergeCell ref="I11:I13"/>
    <mergeCell ref="J11:J13"/>
    <mergeCell ref="K11:K13"/>
    <mergeCell ref="M11:M13"/>
    <mergeCell ref="N11:N13"/>
    <mergeCell ref="A17:A19"/>
    <mergeCell ref="B17:D19"/>
    <mergeCell ref="H17:H19"/>
    <mergeCell ref="I17:I19"/>
    <mergeCell ref="J17:J19"/>
    <mergeCell ref="N14:N16"/>
    <mergeCell ref="O14:O16"/>
    <mergeCell ref="P14:P16"/>
    <mergeCell ref="Q14:Q16"/>
    <mergeCell ref="B15:D16"/>
    <mergeCell ref="A14:A16"/>
    <mergeCell ref="B14:D14"/>
    <mergeCell ref="H14:H16"/>
    <mergeCell ref="I14:I16"/>
    <mergeCell ref="J14:J16"/>
    <mergeCell ref="K14:K16"/>
    <mergeCell ref="M14:M16"/>
    <mergeCell ref="K17:K19"/>
    <mergeCell ref="M17:M19"/>
    <mergeCell ref="N17:N19"/>
    <mergeCell ref="O17:O19"/>
    <mergeCell ref="P17:P19"/>
    <mergeCell ref="Q17:Q19"/>
    <mergeCell ref="T14:T16"/>
    <mergeCell ref="R14:R16"/>
    <mergeCell ref="S14:S16"/>
    <mergeCell ref="L17:L19"/>
    <mergeCell ref="A23:A25"/>
    <mergeCell ref="A26:A28"/>
    <mergeCell ref="U20:U22"/>
    <mergeCell ref="R20:R22"/>
    <mergeCell ref="A35:A37"/>
    <mergeCell ref="H35:H37"/>
    <mergeCell ref="I35:I37"/>
    <mergeCell ref="J35:J37"/>
    <mergeCell ref="M20:M22"/>
    <mergeCell ref="N20:N22"/>
    <mergeCell ref="O20:O22"/>
    <mergeCell ref="P20:P22"/>
    <mergeCell ref="Q20:Q22"/>
    <mergeCell ref="A20:A22"/>
    <mergeCell ref="B20:D22"/>
    <mergeCell ref="H20:H22"/>
    <mergeCell ref="I20:I22"/>
    <mergeCell ref="J20:J22"/>
    <mergeCell ref="K20:K22"/>
    <mergeCell ref="K35:K37"/>
    <mergeCell ref="M35:M37"/>
    <mergeCell ref="N35:N37"/>
    <mergeCell ref="O35:O37"/>
    <mergeCell ref="P35:P37"/>
    <mergeCell ref="A56:A58"/>
    <mergeCell ref="B56:D58"/>
    <mergeCell ref="H56:H58"/>
    <mergeCell ref="I56:I58"/>
    <mergeCell ref="J56:J58"/>
    <mergeCell ref="M50:M52"/>
    <mergeCell ref="N50:N52"/>
    <mergeCell ref="O50:O52"/>
    <mergeCell ref="P50:P52"/>
    <mergeCell ref="A50:A52"/>
    <mergeCell ref="B50:D52"/>
    <mergeCell ref="H50:H52"/>
    <mergeCell ref="I50:I52"/>
    <mergeCell ref="J50:J52"/>
    <mergeCell ref="K50:K52"/>
    <mergeCell ref="L50:L52"/>
    <mergeCell ref="L56:L58"/>
    <mergeCell ref="U26:U28"/>
    <mergeCell ref="U50:U52"/>
    <mergeCell ref="Q50:Q52"/>
    <mergeCell ref="R50:R52"/>
    <mergeCell ref="R56:R58"/>
    <mergeCell ref="S56:S58"/>
    <mergeCell ref="U35:U37"/>
    <mergeCell ref="L11:L13"/>
    <mergeCell ref="L14:L16"/>
    <mergeCell ref="S20:S22"/>
    <mergeCell ref="T20:T22"/>
    <mergeCell ref="L20:L22"/>
    <mergeCell ref="L35:L37"/>
    <mergeCell ref="Q35:Q37"/>
    <mergeCell ref="U11:U13"/>
    <mergeCell ref="O11:O13"/>
    <mergeCell ref="P11:P13"/>
    <mergeCell ref="Q11:Q13"/>
    <mergeCell ref="R11:R13"/>
    <mergeCell ref="S11:S13"/>
    <mergeCell ref="T11:T13"/>
    <mergeCell ref="U56:U58"/>
    <mergeCell ref="K56:K58"/>
    <mergeCell ref="M56:M58"/>
    <mergeCell ref="N56:N58"/>
    <mergeCell ref="O56:O58"/>
    <mergeCell ref="P56:P58"/>
    <mergeCell ref="Q56:Q58"/>
    <mergeCell ref="S50:S52"/>
    <mergeCell ref="T50:T52"/>
    <mergeCell ref="R59:R60"/>
    <mergeCell ref="S59:S60"/>
    <mergeCell ref="T59:T60"/>
    <mergeCell ref="J59:Q60"/>
    <mergeCell ref="R1:V1"/>
    <mergeCell ref="R2:V2"/>
    <mergeCell ref="R3:V3"/>
    <mergeCell ref="R4:V4"/>
    <mergeCell ref="B35:D35"/>
    <mergeCell ref="B36:D37"/>
    <mergeCell ref="P1:Q1"/>
    <mergeCell ref="P2:Q2"/>
    <mergeCell ref="P3:Q3"/>
    <mergeCell ref="P4:Q4"/>
    <mergeCell ref="R35:R37"/>
    <mergeCell ref="S35:S37"/>
    <mergeCell ref="T35:T37"/>
    <mergeCell ref="U23:U25"/>
    <mergeCell ref="R17:R19"/>
    <mergeCell ref="S17:S19"/>
    <mergeCell ref="T17:T19"/>
    <mergeCell ref="E9:O10"/>
    <mergeCell ref="T56:T58"/>
    <mergeCell ref="U29:U31"/>
    <mergeCell ref="M23:M25"/>
    <mergeCell ref="M26:M28"/>
    <mergeCell ref="N23:N25"/>
    <mergeCell ref="N26:N28"/>
    <mergeCell ref="O23:O25"/>
    <mergeCell ref="O26:O28"/>
    <mergeCell ref="P23:P25"/>
    <mergeCell ref="P26:P28"/>
    <mergeCell ref="B23:D25"/>
    <mergeCell ref="B26:D28"/>
    <mergeCell ref="H23:H25"/>
    <mergeCell ref="H26:H28"/>
    <mergeCell ref="I23:I25"/>
    <mergeCell ref="I26:I28"/>
    <mergeCell ref="J23:J25"/>
    <mergeCell ref="J26:J28"/>
    <mergeCell ref="K23:K25"/>
    <mergeCell ref="K26:K28"/>
    <mergeCell ref="R23:R25"/>
    <mergeCell ref="R26:R28"/>
    <mergeCell ref="S23:S25"/>
    <mergeCell ref="S26:S28"/>
    <mergeCell ref="T23:T25"/>
    <mergeCell ref="T26:T28"/>
    <mergeCell ref="A44:A46"/>
    <mergeCell ref="K44:K46"/>
    <mergeCell ref="P44:P46"/>
    <mergeCell ref="P32:P34"/>
    <mergeCell ref="Q29:Q31"/>
    <mergeCell ref="Q32:Q34"/>
    <mergeCell ref="R29:R31"/>
    <mergeCell ref="R32:R34"/>
    <mergeCell ref="S29:S31"/>
    <mergeCell ref="S32:S34"/>
    <mergeCell ref="T29:T31"/>
    <mergeCell ref="T32:T34"/>
    <mergeCell ref="Q41:Q43"/>
    <mergeCell ref="R38:R40"/>
    <mergeCell ref="R41:R43"/>
    <mergeCell ref="S38:S40"/>
    <mergeCell ref="L23:L25"/>
    <mergeCell ref="L26:L28"/>
    <mergeCell ref="A47:A49"/>
    <mergeCell ref="B44:D46"/>
    <mergeCell ref="B47:D49"/>
    <mergeCell ref="H44:H46"/>
    <mergeCell ref="H47:H49"/>
    <mergeCell ref="I44:I46"/>
    <mergeCell ref="I47:I49"/>
    <mergeCell ref="J44:J46"/>
    <mergeCell ref="J47:J49"/>
    <mergeCell ref="Q44:Q46"/>
    <mergeCell ref="Q47:Q49"/>
    <mergeCell ref="R44:R46"/>
    <mergeCell ref="R47:R49"/>
    <mergeCell ref="S44:S46"/>
    <mergeCell ref="S47:S49"/>
    <mergeCell ref="T44:T46"/>
    <mergeCell ref="T47:T49"/>
    <mergeCell ref="K47:K49"/>
    <mergeCell ref="L44:L46"/>
    <mergeCell ref="L47:L49"/>
    <mergeCell ref="M44:M46"/>
    <mergeCell ref="M47:M49"/>
    <mergeCell ref="N44:N46"/>
    <mergeCell ref="N47:N49"/>
    <mergeCell ref="O44:O46"/>
    <mergeCell ref="O47:O49"/>
    <mergeCell ref="U14:U19"/>
    <mergeCell ref="A29:A31"/>
    <mergeCell ref="A32:A34"/>
    <mergeCell ref="B29:D31"/>
    <mergeCell ref="B32:D34"/>
    <mergeCell ref="H29:H31"/>
    <mergeCell ref="H32:H34"/>
    <mergeCell ref="I29:I31"/>
    <mergeCell ref="I32:I34"/>
    <mergeCell ref="J29:J31"/>
    <mergeCell ref="J32:J34"/>
    <mergeCell ref="K29:K31"/>
    <mergeCell ref="K32:K34"/>
    <mergeCell ref="L29:L31"/>
    <mergeCell ref="L32:L34"/>
    <mergeCell ref="M29:M31"/>
    <mergeCell ref="M32:M34"/>
    <mergeCell ref="N29:N31"/>
    <mergeCell ref="N32:N34"/>
    <mergeCell ref="O29:O31"/>
    <mergeCell ref="O32:O34"/>
    <mergeCell ref="P29:P31"/>
    <mergeCell ref="Q23:Q25"/>
    <mergeCell ref="Q26:Q28"/>
    <mergeCell ref="U32:U34"/>
    <mergeCell ref="A38:A40"/>
    <mergeCell ref="A41:A43"/>
    <mergeCell ref="B38:D40"/>
    <mergeCell ref="B41:D43"/>
    <mergeCell ref="H38:H40"/>
    <mergeCell ref="H41:H43"/>
    <mergeCell ref="I38:I40"/>
    <mergeCell ref="I41:I43"/>
    <mergeCell ref="J38:J40"/>
    <mergeCell ref="J41:J43"/>
    <mergeCell ref="K38:K40"/>
    <mergeCell ref="K41:K43"/>
    <mergeCell ref="L38:L40"/>
    <mergeCell ref="L41:L43"/>
    <mergeCell ref="M38:M40"/>
    <mergeCell ref="M41:M43"/>
    <mergeCell ref="N38:N40"/>
    <mergeCell ref="N41:N43"/>
    <mergeCell ref="O38:O40"/>
    <mergeCell ref="O41:O43"/>
    <mergeCell ref="P38:P40"/>
    <mergeCell ref="P41:P43"/>
    <mergeCell ref="Q38:Q40"/>
    <mergeCell ref="S41:S43"/>
    <mergeCell ref="T38:T40"/>
    <mergeCell ref="T41:T43"/>
    <mergeCell ref="U38:U40"/>
    <mergeCell ref="U41:U43"/>
    <mergeCell ref="A53:A55"/>
    <mergeCell ref="B53:D55"/>
    <mergeCell ref="H53:H55"/>
    <mergeCell ref="I53:I55"/>
    <mergeCell ref="J53:J55"/>
    <mergeCell ref="K53:K55"/>
    <mergeCell ref="L53:L55"/>
    <mergeCell ref="M53:M55"/>
    <mergeCell ref="N53:N55"/>
    <mergeCell ref="O53:O55"/>
    <mergeCell ref="P53:P55"/>
    <mergeCell ref="Q53:Q55"/>
    <mergeCell ref="R53:R55"/>
    <mergeCell ref="S53:S55"/>
    <mergeCell ref="T53:T55"/>
    <mergeCell ref="U53:U55"/>
    <mergeCell ref="U44:U46"/>
    <mergeCell ref="U47:U49"/>
    <mergeCell ref="P47:P49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33"/>
  <sheetViews>
    <sheetView rightToLeft="1" topLeftCell="A10" workbookViewId="0">
      <selection activeCell="L14" sqref="L14:L16"/>
    </sheetView>
  </sheetViews>
  <sheetFormatPr defaultRowHeight="14.25" x14ac:dyDescent="0.2"/>
  <cols>
    <col min="8" max="8" width="6.375" customWidth="1"/>
    <col min="9" max="9" width="5.5" customWidth="1"/>
    <col min="10" max="10" width="5.75" customWidth="1"/>
    <col min="11" max="11" width="6.375" customWidth="1"/>
    <col min="12" max="12" width="7.125" customWidth="1"/>
    <col min="13" max="13" width="6.625" customWidth="1"/>
    <col min="14" max="14" width="6" customWidth="1"/>
    <col min="15" max="15" width="6.125" customWidth="1"/>
    <col min="16" max="16" width="6.625" customWidth="1"/>
    <col min="17" max="18" width="6.375" customWidth="1"/>
    <col min="19" max="19" width="6.625" customWidth="1"/>
    <col min="20" max="20" width="17.125" customWidth="1"/>
  </cols>
  <sheetData>
    <row r="1" spans="1:22" ht="20.25" customHeight="1" x14ac:dyDescent="0.2">
      <c r="O1" s="122" t="s">
        <v>0</v>
      </c>
      <c r="P1" s="122"/>
      <c r="Q1" s="119"/>
      <c r="R1" s="119"/>
      <c r="S1" s="119"/>
      <c r="T1" s="119"/>
      <c r="U1" s="119"/>
    </row>
    <row r="2" spans="1:22" ht="17.25" customHeight="1" x14ac:dyDescent="0.2">
      <c r="O2" s="122" t="s">
        <v>1</v>
      </c>
      <c r="P2" s="122"/>
      <c r="Q2" s="119"/>
      <c r="R2" s="119"/>
      <c r="S2" s="119"/>
      <c r="T2" s="119"/>
      <c r="U2" s="119"/>
    </row>
    <row r="3" spans="1:22" ht="18" customHeight="1" x14ac:dyDescent="0.2">
      <c r="O3" s="123" t="s">
        <v>2</v>
      </c>
      <c r="P3" s="123"/>
      <c r="Q3" s="119"/>
      <c r="R3" s="119"/>
      <c r="S3" s="119"/>
      <c r="T3" s="119"/>
      <c r="U3" s="119"/>
    </row>
    <row r="4" spans="1:22" ht="17.25" customHeight="1" x14ac:dyDescent="0.2">
      <c r="O4" s="123" t="s">
        <v>3</v>
      </c>
      <c r="P4" s="123"/>
      <c r="Q4" s="119"/>
      <c r="R4" s="119"/>
      <c r="S4" s="119"/>
      <c r="T4" s="119"/>
      <c r="U4" s="119"/>
    </row>
    <row r="9" spans="1:22" x14ac:dyDescent="0.2">
      <c r="A9" s="3"/>
      <c r="B9" s="3"/>
      <c r="C9" s="3"/>
      <c r="D9" s="3"/>
      <c r="E9" s="121" t="s">
        <v>27</v>
      </c>
      <c r="F9" s="121"/>
      <c r="G9" s="121"/>
      <c r="H9" s="121"/>
      <c r="I9" s="121"/>
      <c r="J9" s="121"/>
      <c r="K9" s="121"/>
      <c r="L9" s="121"/>
      <c r="M9" s="121"/>
      <c r="N9" s="121"/>
      <c r="O9" s="3"/>
      <c r="P9" s="3"/>
      <c r="Q9" s="3"/>
      <c r="R9" s="3"/>
      <c r="S9" s="3"/>
      <c r="T9" s="3"/>
      <c r="U9" s="3"/>
      <c r="V9" s="3"/>
    </row>
    <row r="10" spans="1:22" ht="15" thickBot="1" x14ac:dyDescent="0.25">
      <c r="A10" s="3"/>
      <c r="B10" s="3"/>
      <c r="C10" s="3"/>
      <c r="D10" s="3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3"/>
      <c r="P10" s="3"/>
      <c r="Q10" s="3"/>
      <c r="R10" s="3"/>
      <c r="S10" s="3"/>
      <c r="T10" s="3"/>
      <c r="U10" s="3"/>
      <c r="V10" s="3"/>
    </row>
    <row r="11" spans="1:22" ht="14.25" customHeight="1" x14ac:dyDescent="0.2">
      <c r="A11" s="238" t="s">
        <v>4</v>
      </c>
      <c r="B11" s="162" t="s">
        <v>5</v>
      </c>
      <c r="C11" s="162"/>
      <c r="D11" s="162"/>
      <c r="E11" s="162" t="s">
        <v>6</v>
      </c>
      <c r="F11" s="162"/>
      <c r="G11" s="162"/>
      <c r="H11" s="220" t="s">
        <v>11</v>
      </c>
      <c r="I11" s="220" t="s">
        <v>7</v>
      </c>
      <c r="J11" s="220" t="s">
        <v>8</v>
      </c>
      <c r="K11" s="220" t="s">
        <v>10</v>
      </c>
      <c r="L11" s="220" t="s">
        <v>9</v>
      </c>
      <c r="M11" s="241" t="s">
        <v>13</v>
      </c>
      <c r="N11" s="220" t="s">
        <v>15</v>
      </c>
      <c r="O11" s="220" t="s">
        <v>12</v>
      </c>
      <c r="P11" s="220" t="s">
        <v>14</v>
      </c>
      <c r="Q11" s="220" t="s">
        <v>16</v>
      </c>
      <c r="R11" s="220" t="s">
        <v>17</v>
      </c>
      <c r="S11" s="223" t="s">
        <v>18</v>
      </c>
      <c r="T11" s="217" t="s">
        <v>19</v>
      </c>
    </row>
    <row r="12" spans="1:22" ht="14.25" customHeight="1" x14ac:dyDescent="0.2">
      <c r="A12" s="239"/>
      <c r="B12" s="165"/>
      <c r="C12" s="165"/>
      <c r="D12" s="165"/>
      <c r="E12" s="165"/>
      <c r="F12" s="165"/>
      <c r="G12" s="165"/>
      <c r="H12" s="221"/>
      <c r="I12" s="221"/>
      <c r="J12" s="221"/>
      <c r="K12" s="221"/>
      <c r="L12" s="221"/>
      <c r="M12" s="242"/>
      <c r="N12" s="221"/>
      <c r="O12" s="221"/>
      <c r="P12" s="221"/>
      <c r="Q12" s="221"/>
      <c r="R12" s="221"/>
      <c r="S12" s="224"/>
      <c r="T12" s="218"/>
    </row>
    <row r="13" spans="1:22" ht="15" customHeight="1" thickBot="1" x14ac:dyDescent="0.25">
      <c r="A13" s="240"/>
      <c r="B13" s="168"/>
      <c r="C13" s="168"/>
      <c r="D13" s="168"/>
      <c r="E13" s="168"/>
      <c r="F13" s="168"/>
      <c r="G13" s="168"/>
      <c r="H13" s="222"/>
      <c r="I13" s="222"/>
      <c r="J13" s="222"/>
      <c r="K13" s="222"/>
      <c r="L13" s="222"/>
      <c r="M13" s="243"/>
      <c r="N13" s="222"/>
      <c r="O13" s="222"/>
      <c r="P13" s="222"/>
      <c r="Q13" s="222"/>
      <c r="R13" s="222"/>
      <c r="S13" s="225"/>
      <c r="T13" s="219"/>
    </row>
    <row r="14" spans="1:22" ht="15" thickBot="1" x14ac:dyDescent="0.25">
      <c r="A14" s="227">
        <v>1</v>
      </c>
      <c r="B14" s="228" t="s">
        <v>73</v>
      </c>
      <c r="C14" s="140"/>
      <c r="D14" s="229"/>
      <c r="E14" s="54"/>
      <c r="F14" s="55"/>
      <c r="G14" s="56"/>
      <c r="H14" s="187">
        <v>5</v>
      </c>
      <c r="I14" s="184">
        <v>20</v>
      </c>
      <c r="J14" s="184">
        <v>4</v>
      </c>
      <c r="K14" s="230">
        <v>10.199999999999999</v>
      </c>
      <c r="L14" s="187">
        <f>IF(H14&gt;0,ROUNDUP((J14*K14),0),0)</f>
        <v>41</v>
      </c>
      <c r="M14" s="184">
        <f>IF(H14&gt;0,ROUNDDOWN((12/H14),0),0)</f>
        <v>2</v>
      </c>
      <c r="N14" s="184">
        <f>IF(H14&gt;0,ROUNDUP((L14/M14),0),0)</f>
        <v>21</v>
      </c>
      <c r="O14" s="190">
        <f>IF(H14&gt;0,12-(M14*H14),0)</f>
        <v>2</v>
      </c>
      <c r="P14" s="190">
        <f>IF(O14&gt;0,N14,0)</f>
        <v>21</v>
      </c>
      <c r="Q14" s="187">
        <f>12*N14*(I14*I14)/162.2433</f>
        <v>621.28913797981181</v>
      </c>
      <c r="R14" s="184">
        <f>H14*L14*(I14*I14)/162.2433</f>
        <v>505.41378288040244</v>
      </c>
      <c r="S14" s="93">
        <f>IF(O14&gt;0,Q14-R14,0)</f>
        <v>115.87535509940938</v>
      </c>
      <c r="T14" s="226"/>
    </row>
    <row r="15" spans="1:22" ht="15" thickBot="1" x14ac:dyDescent="0.25">
      <c r="A15" s="212"/>
      <c r="B15" s="232"/>
      <c r="C15" s="233"/>
      <c r="D15" s="234"/>
      <c r="E15" s="6"/>
      <c r="F15" s="32">
        <v>5</v>
      </c>
      <c r="G15" s="33"/>
      <c r="H15" s="188"/>
      <c r="I15" s="185"/>
      <c r="J15" s="185"/>
      <c r="K15" s="231"/>
      <c r="L15" s="188"/>
      <c r="M15" s="185"/>
      <c r="N15" s="185"/>
      <c r="O15" s="191"/>
      <c r="P15" s="191"/>
      <c r="Q15" s="188"/>
      <c r="R15" s="185"/>
      <c r="S15" s="93"/>
      <c r="T15" s="194"/>
    </row>
    <row r="16" spans="1:22" ht="15" thickBot="1" x14ac:dyDescent="0.25">
      <c r="A16" s="213"/>
      <c r="B16" s="235"/>
      <c r="C16" s="236"/>
      <c r="D16" s="237"/>
      <c r="E16" s="34"/>
      <c r="F16" s="7"/>
      <c r="G16" s="36"/>
      <c r="H16" s="188"/>
      <c r="I16" s="185"/>
      <c r="J16" s="185"/>
      <c r="K16" s="231"/>
      <c r="L16" s="188"/>
      <c r="M16" s="185"/>
      <c r="N16" s="185"/>
      <c r="O16" s="191"/>
      <c r="P16" s="191"/>
      <c r="Q16" s="188"/>
      <c r="R16" s="185"/>
      <c r="S16" s="93"/>
      <c r="T16" s="194"/>
    </row>
    <row r="17" spans="1:20" ht="15" thickBot="1" x14ac:dyDescent="0.25">
      <c r="A17" s="211">
        <v>2</v>
      </c>
      <c r="B17" s="214"/>
      <c r="C17" s="214"/>
      <c r="D17" s="214"/>
      <c r="E17" s="28"/>
      <c r="F17" s="29"/>
      <c r="G17" s="30"/>
      <c r="H17" s="188">
        <v>3</v>
      </c>
      <c r="I17" s="185">
        <v>20</v>
      </c>
      <c r="J17" s="185">
        <v>4</v>
      </c>
      <c r="K17" s="185">
        <v>10.7</v>
      </c>
      <c r="L17" s="187">
        <f t="shared" ref="L17" si="0">IF(H17&gt;0,ROUNDUP((J17*K17),0),0)</f>
        <v>43</v>
      </c>
      <c r="M17" s="184">
        <f t="shared" ref="M17" si="1">IF(H17&gt;0,ROUNDDOWN((12/H17),0),0)</f>
        <v>4</v>
      </c>
      <c r="N17" s="184">
        <f t="shared" ref="N17" si="2">IF(H17&gt;0,ROUNDUP((L17/M17),0),0)</f>
        <v>11</v>
      </c>
      <c r="O17" s="190">
        <f t="shared" ref="O17" si="3">IF(H17&gt;0,12-(M17*H17),0)</f>
        <v>0</v>
      </c>
      <c r="P17" s="190">
        <f t="shared" ref="P17" si="4">IF(O17&gt;0,N17,0)</f>
        <v>0</v>
      </c>
      <c r="Q17" s="187">
        <f t="shared" ref="Q17" si="5">12*N17*(I17*I17)/162.2433</f>
        <v>325.43716751323473</v>
      </c>
      <c r="R17" s="184">
        <f t="shared" ref="R17" si="6">H17*L17*(I17*I17)/162.2433</f>
        <v>318.04086825157032</v>
      </c>
      <c r="S17" s="93">
        <f t="shared" ref="S17" si="7">IF(O17&gt;0,Q17-R17,0)</f>
        <v>0</v>
      </c>
      <c r="T17" s="194"/>
    </row>
    <row r="18" spans="1:20" ht="15.75" thickTop="1" thickBot="1" x14ac:dyDescent="0.25">
      <c r="A18" s="212"/>
      <c r="B18" s="215"/>
      <c r="C18" s="215"/>
      <c r="D18" s="215"/>
      <c r="E18" s="31"/>
      <c r="F18" s="32">
        <v>3</v>
      </c>
      <c r="G18" s="33"/>
      <c r="H18" s="188"/>
      <c r="I18" s="185"/>
      <c r="J18" s="185"/>
      <c r="K18" s="185"/>
      <c r="L18" s="188"/>
      <c r="M18" s="185"/>
      <c r="N18" s="185"/>
      <c r="O18" s="191"/>
      <c r="P18" s="191"/>
      <c r="Q18" s="188"/>
      <c r="R18" s="185"/>
      <c r="S18" s="93"/>
      <c r="T18" s="194"/>
    </row>
    <row r="19" spans="1:20" ht="15.75" thickTop="1" thickBot="1" x14ac:dyDescent="0.25">
      <c r="A19" s="213"/>
      <c r="B19" s="216"/>
      <c r="C19" s="216"/>
      <c r="D19" s="216"/>
      <c r="E19" s="34"/>
      <c r="F19" s="35"/>
      <c r="G19" s="36"/>
      <c r="H19" s="188"/>
      <c r="I19" s="185"/>
      <c r="J19" s="185"/>
      <c r="K19" s="185"/>
      <c r="L19" s="188"/>
      <c r="M19" s="185"/>
      <c r="N19" s="185"/>
      <c r="O19" s="191"/>
      <c r="P19" s="191"/>
      <c r="Q19" s="188"/>
      <c r="R19" s="185"/>
      <c r="S19" s="93"/>
      <c r="T19" s="194"/>
    </row>
    <row r="20" spans="1:20" ht="15" thickBot="1" x14ac:dyDescent="0.25">
      <c r="A20" s="207">
        <v>3</v>
      </c>
      <c r="B20" s="185"/>
      <c r="C20" s="185"/>
      <c r="D20" s="185"/>
      <c r="E20" s="28"/>
      <c r="F20" s="29"/>
      <c r="G20" s="30"/>
      <c r="H20" s="188">
        <v>0</v>
      </c>
      <c r="I20" s="185">
        <v>0</v>
      </c>
      <c r="J20" s="185">
        <v>0</v>
      </c>
      <c r="K20" s="185">
        <v>0</v>
      </c>
      <c r="L20" s="187">
        <f t="shared" ref="L20" si="8">IF(H20&gt;0,ROUNDUP((J20*K20),0),0)</f>
        <v>0</v>
      </c>
      <c r="M20" s="184">
        <f t="shared" ref="M20" si="9">IF(H20&gt;0,ROUNDDOWN((12/H20),0),0)</f>
        <v>0</v>
      </c>
      <c r="N20" s="184">
        <f t="shared" ref="N20" si="10">IF(H20&gt;0,ROUNDUP((L20/M20),0),0)</f>
        <v>0</v>
      </c>
      <c r="O20" s="190">
        <f t="shared" ref="O20" si="11">IF(H20&gt;0,12-(M20*H20),0)</f>
        <v>0</v>
      </c>
      <c r="P20" s="190">
        <f t="shared" ref="P20" si="12">IF(O20&gt;0,N20,0)</f>
        <v>0</v>
      </c>
      <c r="Q20" s="187">
        <f t="shared" ref="Q20" si="13">12*N20*(I20*I20)/162.2433</f>
        <v>0</v>
      </c>
      <c r="R20" s="184">
        <f t="shared" ref="R20" si="14">H20*L20*(I20*I20)/162.2433</f>
        <v>0</v>
      </c>
      <c r="S20" s="93">
        <f t="shared" ref="S20" si="15">IF(O20&gt;0,Q20-R20,0)</f>
        <v>0</v>
      </c>
      <c r="T20" s="194"/>
    </row>
    <row r="21" spans="1:20" ht="15" thickBot="1" x14ac:dyDescent="0.25">
      <c r="A21" s="207"/>
      <c r="B21" s="185"/>
      <c r="C21" s="185"/>
      <c r="D21" s="185"/>
      <c r="E21" s="31"/>
      <c r="F21" s="32"/>
      <c r="G21" s="33"/>
      <c r="H21" s="188"/>
      <c r="I21" s="185"/>
      <c r="J21" s="185"/>
      <c r="K21" s="185"/>
      <c r="L21" s="188"/>
      <c r="M21" s="185"/>
      <c r="N21" s="185"/>
      <c r="O21" s="191"/>
      <c r="P21" s="191"/>
      <c r="Q21" s="188"/>
      <c r="R21" s="185"/>
      <c r="S21" s="93"/>
      <c r="T21" s="194"/>
    </row>
    <row r="22" spans="1:20" ht="15" thickBot="1" x14ac:dyDescent="0.25">
      <c r="A22" s="207"/>
      <c r="B22" s="185"/>
      <c r="C22" s="185"/>
      <c r="D22" s="185"/>
      <c r="E22" s="34"/>
      <c r="F22" s="35"/>
      <c r="G22" s="36"/>
      <c r="H22" s="188"/>
      <c r="I22" s="185"/>
      <c r="J22" s="185"/>
      <c r="K22" s="185"/>
      <c r="L22" s="188"/>
      <c r="M22" s="185"/>
      <c r="N22" s="185"/>
      <c r="O22" s="191"/>
      <c r="P22" s="191"/>
      <c r="Q22" s="188"/>
      <c r="R22" s="185"/>
      <c r="S22" s="93"/>
      <c r="T22" s="194"/>
    </row>
    <row r="23" spans="1:20" ht="15" thickBot="1" x14ac:dyDescent="0.25">
      <c r="A23" s="207">
        <v>4</v>
      </c>
      <c r="B23" s="208" t="s">
        <v>74</v>
      </c>
      <c r="C23" s="209"/>
      <c r="D23" s="210"/>
      <c r="E23" s="28"/>
      <c r="F23" s="29"/>
      <c r="G23" s="30"/>
      <c r="H23" s="188"/>
      <c r="I23" s="185"/>
      <c r="J23" s="185"/>
      <c r="K23" s="185"/>
      <c r="L23" s="187">
        <f t="shared" ref="L23" si="16">IF(H23&gt;0,ROUNDUP((J23*K23),0),0)</f>
        <v>0</v>
      </c>
      <c r="M23" s="184">
        <f t="shared" ref="M23" si="17">IF(H23&gt;0,ROUNDDOWN((12/H23),0),0)</f>
        <v>0</v>
      </c>
      <c r="N23" s="184">
        <f t="shared" ref="N23" si="18">IF(H23&gt;0,ROUNDUP((L23/M23),0),0)</f>
        <v>0</v>
      </c>
      <c r="O23" s="190">
        <f t="shared" ref="O23" si="19">IF(H23&gt;0,12-(M23*H23),0)</f>
        <v>0</v>
      </c>
      <c r="P23" s="190">
        <f t="shared" ref="P23" si="20">IF(O23&gt;0,N23,0)</f>
        <v>0</v>
      </c>
      <c r="Q23" s="187">
        <f t="shared" ref="Q23" si="21">12*N23*(I23*I23)/162.2433</f>
        <v>0</v>
      </c>
      <c r="R23" s="184">
        <f t="shared" ref="R23" si="22">H23*L23*(I23*I23)/162.2433</f>
        <v>0</v>
      </c>
      <c r="S23" s="93">
        <f t="shared" ref="S23" si="23">IF(O23&gt;0,Q23-R23,0)</f>
        <v>0</v>
      </c>
      <c r="T23" s="194"/>
    </row>
    <row r="24" spans="1:20" ht="15" thickBot="1" x14ac:dyDescent="0.25">
      <c r="A24" s="207"/>
      <c r="B24" s="202"/>
      <c r="C24" s="100"/>
      <c r="D24" s="203"/>
      <c r="E24" s="31"/>
      <c r="F24" s="32"/>
      <c r="G24" s="33"/>
      <c r="H24" s="188"/>
      <c r="I24" s="185"/>
      <c r="J24" s="185"/>
      <c r="K24" s="185"/>
      <c r="L24" s="188"/>
      <c r="M24" s="185"/>
      <c r="N24" s="185"/>
      <c r="O24" s="191"/>
      <c r="P24" s="191"/>
      <c r="Q24" s="188"/>
      <c r="R24" s="185"/>
      <c r="S24" s="93"/>
      <c r="T24" s="194"/>
    </row>
    <row r="25" spans="1:20" ht="15" thickBot="1" x14ac:dyDescent="0.25">
      <c r="A25" s="207"/>
      <c r="B25" s="204"/>
      <c r="C25" s="205"/>
      <c r="D25" s="206"/>
      <c r="E25" s="34"/>
      <c r="F25" s="35"/>
      <c r="G25" s="36"/>
      <c r="H25" s="188"/>
      <c r="I25" s="185"/>
      <c r="J25" s="185"/>
      <c r="K25" s="185"/>
      <c r="L25" s="188"/>
      <c r="M25" s="185"/>
      <c r="N25" s="185"/>
      <c r="O25" s="191"/>
      <c r="P25" s="191"/>
      <c r="Q25" s="188"/>
      <c r="R25" s="185"/>
      <c r="S25" s="93"/>
      <c r="T25" s="194"/>
    </row>
    <row r="26" spans="1:20" ht="15" thickBot="1" x14ac:dyDescent="0.25">
      <c r="A26" s="207">
        <v>5</v>
      </c>
      <c r="B26" s="185"/>
      <c r="C26" s="185"/>
      <c r="D26" s="185"/>
      <c r="E26" s="28"/>
      <c r="F26" s="29"/>
      <c r="G26" s="30"/>
      <c r="H26" s="188"/>
      <c r="I26" s="185"/>
      <c r="J26" s="185"/>
      <c r="K26" s="185"/>
      <c r="L26" s="187">
        <f t="shared" ref="L26" si="24">IF(H26&gt;0,ROUNDUP((J26*K26),0),0)</f>
        <v>0</v>
      </c>
      <c r="M26" s="184">
        <f t="shared" ref="M26" si="25">IF(H26&gt;0,ROUNDDOWN((12/H26),0),0)</f>
        <v>0</v>
      </c>
      <c r="N26" s="184">
        <f t="shared" ref="N26" si="26">IF(H26&gt;0,ROUNDUP((L26/M26),0),0)</f>
        <v>0</v>
      </c>
      <c r="O26" s="190">
        <f t="shared" ref="O26" si="27">IF(H26&gt;0,12-(M26*H26),0)</f>
        <v>0</v>
      </c>
      <c r="P26" s="190">
        <f t="shared" ref="P26" si="28">IF(O26&gt;0,N26,0)</f>
        <v>0</v>
      </c>
      <c r="Q26" s="187">
        <f t="shared" ref="Q26" si="29">12*N26*(I26*I26)/162.2433</f>
        <v>0</v>
      </c>
      <c r="R26" s="184">
        <f t="shared" ref="R26" si="30">H26*L26*(I26*I26)/162.2433</f>
        <v>0</v>
      </c>
      <c r="S26" s="93">
        <f t="shared" ref="S26" si="31">IF(O26&gt;0,Q26-R26,0)</f>
        <v>0</v>
      </c>
      <c r="T26" s="194"/>
    </row>
    <row r="27" spans="1:20" ht="15" thickBot="1" x14ac:dyDescent="0.25">
      <c r="A27" s="207"/>
      <c r="B27" s="185"/>
      <c r="C27" s="185"/>
      <c r="D27" s="185"/>
      <c r="E27" s="31"/>
      <c r="F27" s="32"/>
      <c r="G27" s="33"/>
      <c r="H27" s="188"/>
      <c r="I27" s="185"/>
      <c r="J27" s="185"/>
      <c r="K27" s="185"/>
      <c r="L27" s="188"/>
      <c r="M27" s="185"/>
      <c r="N27" s="185"/>
      <c r="O27" s="191"/>
      <c r="P27" s="191"/>
      <c r="Q27" s="188"/>
      <c r="R27" s="185"/>
      <c r="S27" s="93"/>
      <c r="T27" s="194"/>
    </row>
    <row r="28" spans="1:20" ht="15" thickBot="1" x14ac:dyDescent="0.25">
      <c r="A28" s="207"/>
      <c r="B28" s="185"/>
      <c r="C28" s="185"/>
      <c r="D28" s="185"/>
      <c r="E28" s="34"/>
      <c r="F28" s="35"/>
      <c r="G28" s="36"/>
      <c r="H28" s="188"/>
      <c r="I28" s="185"/>
      <c r="J28" s="185"/>
      <c r="K28" s="185"/>
      <c r="L28" s="188"/>
      <c r="M28" s="185"/>
      <c r="N28" s="185"/>
      <c r="O28" s="191"/>
      <c r="P28" s="191"/>
      <c r="Q28" s="188"/>
      <c r="R28" s="185"/>
      <c r="S28" s="93"/>
      <c r="T28" s="194"/>
    </row>
    <row r="29" spans="1:20" ht="15" thickBot="1" x14ac:dyDescent="0.25">
      <c r="A29" s="196"/>
      <c r="B29" s="198"/>
      <c r="C29" s="198"/>
      <c r="D29" s="198"/>
      <c r="E29" s="9"/>
      <c r="F29" s="10"/>
      <c r="G29" s="11"/>
      <c r="H29" s="200"/>
      <c r="I29" s="198"/>
      <c r="J29" s="198"/>
      <c r="K29" s="198"/>
      <c r="L29" s="187">
        <f t="shared" ref="L29" si="32">IF(H29&gt;0,ROUNDUP((J29*K29),0),0)</f>
        <v>0</v>
      </c>
      <c r="M29" s="184">
        <f t="shared" ref="M29" si="33">IF(H29&gt;0,ROUNDDOWN((12/H29),0),0)</f>
        <v>0</v>
      </c>
      <c r="N29" s="184">
        <f t="shared" ref="N29" si="34">IF(H29&gt;0,ROUNDUP((L29/M29),0),0)</f>
        <v>0</v>
      </c>
      <c r="O29" s="190">
        <f t="shared" ref="O29" si="35">IF(H29&gt;0,12-(M29*H29),0)</f>
        <v>0</v>
      </c>
      <c r="P29" s="190">
        <f t="shared" ref="P29" si="36">IF(O29&gt;0,N29,0)</f>
        <v>0</v>
      </c>
      <c r="Q29" s="187">
        <f t="shared" ref="Q29" si="37">12*N29*(I29*I29)/162.2433</f>
        <v>0</v>
      </c>
      <c r="R29" s="184">
        <f t="shared" ref="R29" si="38">H29*L29*(I29*I29)/162.2433</f>
        <v>0</v>
      </c>
      <c r="S29" s="93">
        <f t="shared" ref="S29" si="39">IF(O29&gt;0,Q29-R29,0)</f>
        <v>0</v>
      </c>
      <c r="T29" s="192"/>
    </row>
    <row r="30" spans="1:20" ht="15" thickBot="1" x14ac:dyDescent="0.25">
      <c r="A30" s="196"/>
      <c r="B30" s="198"/>
      <c r="C30" s="198"/>
      <c r="D30" s="198"/>
      <c r="E30" s="12"/>
      <c r="F30" s="13"/>
      <c r="G30" s="14"/>
      <c r="H30" s="200"/>
      <c r="I30" s="198"/>
      <c r="J30" s="198"/>
      <c r="K30" s="198"/>
      <c r="L30" s="188"/>
      <c r="M30" s="185"/>
      <c r="N30" s="185"/>
      <c r="O30" s="191"/>
      <c r="P30" s="191"/>
      <c r="Q30" s="188"/>
      <c r="R30" s="185"/>
      <c r="S30" s="93"/>
      <c r="T30" s="192"/>
    </row>
    <row r="31" spans="1:20" ht="15" thickBot="1" x14ac:dyDescent="0.25">
      <c r="A31" s="197"/>
      <c r="B31" s="199"/>
      <c r="C31" s="199"/>
      <c r="D31" s="199"/>
      <c r="E31" s="57"/>
      <c r="F31" s="58"/>
      <c r="G31" s="59"/>
      <c r="H31" s="201"/>
      <c r="I31" s="199"/>
      <c r="J31" s="199"/>
      <c r="K31" s="199"/>
      <c r="L31" s="189"/>
      <c r="M31" s="186"/>
      <c r="N31" s="186"/>
      <c r="O31" s="195"/>
      <c r="P31" s="195"/>
      <c r="Q31" s="189"/>
      <c r="R31" s="186"/>
      <c r="S31" s="93"/>
      <c r="T31" s="193"/>
    </row>
    <row r="32" spans="1:20" x14ac:dyDescent="0.2">
      <c r="J32" s="130" t="s">
        <v>54</v>
      </c>
      <c r="K32" s="130"/>
      <c r="L32" s="130"/>
      <c r="M32" s="130"/>
      <c r="N32" s="130"/>
      <c r="O32" s="130"/>
      <c r="P32" s="130"/>
      <c r="Q32" s="178">
        <f>SUM(Q14:Q31)</f>
        <v>946.72630549304654</v>
      </c>
      <c r="R32" s="180">
        <f t="shared" ref="R32:S32" si="40">SUM(R14:R31)</f>
        <v>823.4546511319727</v>
      </c>
      <c r="S32" s="182">
        <f t="shared" si="40"/>
        <v>115.87535509940938</v>
      </c>
    </row>
    <row r="33" spans="10:19" ht="15" thickBot="1" x14ac:dyDescent="0.25">
      <c r="J33" s="130"/>
      <c r="K33" s="130"/>
      <c r="L33" s="130"/>
      <c r="M33" s="130"/>
      <c r="N33" s="130"/>
      <c r="O33" s="130"/>
      <c r="P33" s="130"/>
      <c r="Q33" s="179"/>
      <c r="R33" s="181"/>
      <c r="S33" s="183"/>
    </row>
  </sheetData>
  <mergeCells count="121">
    <mergeCell ref="N11:N13"/>
    <mergeCell ref="O11:O13"/>
    <mergeCell ref="B15:D16"/>
    <mergeCell ref="M14:M16"/>
    <mergeCell ref="N14:N16"/>
    <mergeCell ref="O14:O16"/>
    <mergeCell ref="E9:N10"/>
    <mergeCell ref="A11:A13"/>
    <mergeCell ref="B11:D13"/>
    <mergeCell ref="E11:G13"/>
    <mergeCell ref="H11:H13"/>
    <mergeCell ref="I11:I13"/>
    <mergeCell ref="J11:J13"/>
    <mergeCell ref="K11:K13"/>
    <mergeCell ref="L11:L13"/>
    <mergeCell ref="M11:M13"/>
    <mergeCell ref="T14:T16"/>
    <mergeCell ref="Q14:Q16"/>
    <mergeCell ref="R14:R16"/>
    <mergeCell ref="P14:P16"/>
    <mergeCell ref="Q17:Q19"/>
    <mergeCell ref="R17:R19"/>
    <mergeCell ref="A14:A16"/>
    <mergeCell ref="B14:D14"/>
    <mergeCell ref="H14:H16"/>
    <mergeCell ref="I14:I16"/>
    <mergeCell ref="J14:J16"/>
    <mergeCell ref="K14:K16"/>
    <mergeCell ref="L14:L16"/>
    <mergeCell ref="A17:A19"/>
    <mergeCell ref="B17:D19"/>
    <mergeCell ref="H17:H19"/>
    <mergeCell ref="I17:I19"/>
    <mergeCell ref="J17:J19"/>
    <mergeCell ref="T20:T22"/>
    <mergeCell ref="L20:L22"/>
    <mergeCell ref="M20:M22"/>
    <mergeCell ref="N20:N22"/>
    <mergeCell ref="O20:O22"/>
    <mergeCell ref="P20:P22"/>
    <mergeCell ref="Q20:Q22"/>
    <mergeCell ref="A20:A22"/>
    <mergeCell ref="B20:D22"/>
    <mergeCell ref="H20:H22"/>
    <mergeCell ref="I20:I22"/>
    <mergeCell ref="J20:J22"/>
    <mergeCell ref="K20:K22"/>
    <mergeCell ref="T17:T19"/>
    <mergeCell ref="K17:K19"/>
    <mergeCell ref="L17:L19"/>
    <mergeCell ref="M17:M19"/>
    <mergeCell ref="N17:N19"/>
    <mergeCell ref="O17:O19"/>
    <mergeCell ref="B24:D25"/>
    <mergeCell ref="A26:A28"/>
    <mergeCell ref="B26:D28"/>
    <mergeCell ref="H26:H28"/>
    <mergeCell ref="I26:I28"/>
    <mergeCell ref="J26:J28"/>
    <mergeCell ref="A23:A25"/>
    <mergeCell ref="B23:D23"/>
    <mergeCell ref="H23:H25"/>
    <mergeCell ref="I23:I25"/>
    <mergeCell ref="J23:J25"/>
    <mergeCell ref="A29:A31"/>
    <mergeCell ref="B29:D31"/>
    <mergeCell ref="H29:H31"/>
    <mergeCell ref="I29:I31"/>
    <mergeCell ref="J29:J31"/>
    <mergeCell ref="K29:K31"/>
    <mergeCell ref="K26:K28"/>
    <mergeCell ref="L26:L28"/>
    <mergeCell ref="M26:M28"/>
    <mergeCell ref="O1:P1"/>
    <mergeCell ref="O2:P2"/>
    <mergeCell ref="O3:P3"/>
    <mergeCell ref="O4:P4"/>
    <mergeCell ref="Q1:U1"/>
    <mergeCell ref="Q26:Q28"/>
    <mergeCell ref="R26:R28"/>
    <mergeCell ref="S26:S28"/>
    <mergeCell ref="T26:T28"/>
    <mergeCell ref="Q23:Q25"/>
    <mergeCell ref="R23:R25"/>
    <mergeCell ref="S23:S25"/>
    <mergeCell ref="O26:O28"/>
    <mergeCell ref="P26:P28"/>
    <mergeCell ref="T23:T25"/>
    <mergeCell ref="O23:O25"/>
    <mergeCell ref="S17:S19"/>
    <mergeCell ref="P17:P19"/>
    <mergeCell ref="T11:T13"/>
    <mergeCell ref="P11:P13"/>
    <mergeCell ref="Q11:Q13"/>
    <mergeCell ref="R11:R13"/>
    <mergeCell ref="S11:S13"/>
    <mergeCell ref="S14:S16"/>
    <mergeCell ref="Q32:Q33"/>
    <mergeCell ref="R32:R33"/>
    <mergeCell ref="S32:S33"/>
    <mergeCell ref="J32:P33"/>
    <mergeCell ref="Q2:U2"/>
    <mergeCell ref="Q3:U3"/>
    <mergeCell ref="Q4:U4"/>
    <mergeCell ref="R29:R31"/>
    <mergeCell ref="S29:S31"/>
    <mergeCell ref="L29:L31"/>
    <mergeCell ref="M29:M31"/>
    <mergeCell ref="N29:N31"/>
    <mergeCell ref="N26:N28"/>
    <mergeCell ref="K23:K25"/>
    <mergeCell ref="L23:L25"/>
    <mergeCell ref="M23:M25"/>
    <mergeCell ref="N23:N25"/>
    <mergeCell ref="P23:P25"/>
    <mergeCell ref="R20:R22"/>
    <mergeCell ref="S20:S22"/>
    <mergeCell ref="T29:T31"/>
    <mergeCell ref="O29:O31"/>
    <mergeCell ref="P29:P31"/>
    <mergeCell ref="Q29:Q3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V40"/>
  <sheetViews>
    <sheetView rightToLeft="1" topLeftCell="A2" workbookViewId="0">
      <selection activeCell="L14" sqref="L14:L16"/>
    </sheetView>
  </sheetViews>
  <sheetFormatPr defaultRowHeight="14.25" x14ac:dyDescent="0.2"/>
  <cols>
    <col min="1" max="1" width="4.625" customWidth="1"/>
    <col min="2" max="2" width="8.5" customWidth="1"/>
    <col min="3" max="4" width="9" hidden="1" customWidth="1"/>
    <col min="20" max="20" width="14.125" customWidth="1"/>
  </cols>
  <sheetData>
    <row r="2" spans="1:22" ht="19.5" customHeight="1" x14ac:dyDescent="0.2">
      <c r="O2" s="122" t="s">
        <v>0</v>
      </c>
      <c r="P2" s="122"/>
      <c r="Q2" s="119"/>
      <c r="R2" s="119"/>
      <c r="S2" s="119"/>
      <c r="T2" s="119"/>
    </row>
    <row r="3" spans="1:22" ht="18" customHeight="1" x14ac:dyDescent="0.2">
      <c r="O3" s="122" t="s">
        <v>1</v>
      </c>
      <c r="P3" s="122"/>
      <c r="Q3" s="119"/>
      <c r="R3" s="119"/>
      <c r="S3" s="119"/>
      <c r="T3" s="119"/>
    </row>
    <row r="4" spans="1:22" ht="16.5" customHeight="1" x14ac:dyDescent="0.2">
      <c r="O4" s="123" t="s">
        <v>2</v>
      </c>
      <c r="P4" s="123"/>
      <c r="Q4" s="119"/>
      <c r="R4" s="119"/>
      <c r="S4" s="119"/>
      <c r="T4" s="119"/>
    </row>
    <row r="5" spans="1:22" ht="19.5" customHeight="1" x14ac:dyDescent="0.2">
      <c r="O5" s="123" t="s">
        <v>3</v>
      </c>
      <c r="P5" s="123"/>
      <c r="Q5" s="119"/>
      <c r="R5" s="119"/>
      <c r="S5" s="119"/>
      <c r="T5" s="119"/>
    </row>
    <row r="9" spans="1:22" x14ac:dyDescent="0.2">
      <c r="A9" s="3"/>
      <c r="B9" s="3"/>
      <c r="C9" s="3"/>
      <c r="D9" s="3"/>
      <c r="E9" s="121" t="s">
        <v>35</v>
      </c>
      <c r="F9" s="121"/>
      <c r="G9" s="121"/>
      <c r="H9" s="121"/>
      <c r="I9" s="121"/>
      <c r="J9" s="121"/>
      <c r="K9" s="121"/>
      <c r="L9" s="121"/>
      <c r="M9" s="121"/>
      <c r="N9" s="121"/>
      <c r="O9" s="3"/>
      <c r="P9" s="3"/>
      <c r="Q9" s="3"/>
      <c r="R9" s="3"/>
      <c r="S9" s="3"/>
      <c r="T9" s="3"/>
      <c r="U9" s="3"/>
      <c r="V9" s="3"/>
    </row>
    <row r="10" spans="1:22" ht="15" thickBot="1" x14ac:dyDescent="0.25">
      <c r="A10" s="3"/>
      <c r="B10" s="3"/>
      <c r="C10" s="3"/>
      <c r="D10" s="3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3"/>
      <c r="P10" s="3"/>
      <c r="Q10" s="3"/>
      <c r="R10" s="3"/>
      <c r="S10" s="3"/>
      <c r="T10" s="3"/>
      <c r="U10" s="3"/>
      <c r="V10" s="3"/>
    </row>
    <row r="11" spans="1:22" ht="14.25" customHeight="1" x14ac:dyDescent="0.2">
      <c r="A11" s="238" t="s">
        <v>4</v>
      </c>
      <c r="B11" s="162" t="s">
        <v>5</v>
      </c>
      <c r="C11" s="162"/>
      <c r="D11" s="162"/>
      <c r="E11" s="162" t="s">
        <v>6</v>
      </c>
      <c r="F11" s="162"/>
      <c r="G11" s="162"/>
      <c r="H11" s="220" t="s">
        <v>11</v>
      </c>
      <c r="I11" s="220" t="s">
        <v>7</v>
      </c>
      <c r="J11" s="220" t="s">
        <v>41</v>
      </c>
      <c r="K11" s="220" t="s">
        <v>42</v>
      </c>
      <c r="L11" s="220" t="s">
        <v>43</v>
      </c>
      <c r="M11" s="241" t="s">
        <v>13</v>
      </c>
      <c r="N11" s="220" t="s">
        <v>15</v>
      </c>
      <c r="O11" s="220" t="s">
        <v>12</v>
      </c>
      <c r="P11" s="220" t="s">
        <v>14</v>
      </c>
      <c r="Q11" s="220" t="s">
        <v>16</v>
      </c>
      <c r="R11" s="220" t="s">
        <v>17</v>
      </c>
      <c r="S11" s="223" t="s">
        <v>18</v>
      </c>
      <c r="T11" s="217" t="s">
        <v>19</v>
      </c>
    </row>
    <row r="12" spans="1:22" ht="14.25" customHeight="1" x14ac:dyDescent="0.2">
      <c r="A12" s="239"/>
      <c r="B12" s="165"/>
      <c r="C12" s="165"/>
      <c r="D12" s="165"/>
      <c r="E12" s="165"/>
      <c r="F12" s="165"/>
      <c r="G12" s="165"/>
      <c r="H12" s="221"/>
      <c r="I12" s="221"/>
      <c r="J12" s="221"/>
      <c r="K12" s="221"/>
      <c r="L12" s="221"/>
      <c r="M12" s="242"/>
      <c r="N12" s="221"/>
      <c r="O12" s="221"/>
      <c r="P12" s="221"/>
      <c r="Q12" s="221"/>
      <c r="R12" s="221"/>
      <c r="S12" s="224"/>
      <c r="T12" s="218"/>
    </row>
    <row r="13" spans="1:22" ht="15" customHeight="1" thickBot="1" x14ac:dyDescent="0.25">
      <c r="A13" s="240"/>
      <c r="B13" s="250"/>
      <c r="C13" s="250"/>
      <c r="D13" s="250"/>
      <c r="E13" s="168"/>
      <c r="F13" s="168"/>
      <c r="G13" s="168"/>
      <c r="H13" s="264"/>
      <c r="I13" s="264"/>
      <c r="J13" s="264"/>
      <c r="K13" s="264"/>
      <c r="L13" s="264"/>
      <c r="M13" s="265"/>
      <c r="N13" s="264"/>
      <c r="O13" s="264"/>
      <c r="P13" s="264"/>
      <c r="Q13" s="264"/>
      <c r="R13" s="264"/>
      <c r="S13" s="224"/>
      <c r="T13" s="218"/>
    </row>
    <row r="14" spans="1:22" ht="15" thickBot="1" x14ac:dyDescent="0.25">
      <c r="A14" s="275">
        <v>1</v>
      </c>
      <c r="B14" s="276" t="s">
        <v>36</v>
      </c>
      <c r="C14" s="37"/>
      <c r="D14" s="38"/>
      <c r="E14" s="43"/>
      <c r="F14" s="44"/>
      <c r="G14" s="45"/>
      <c r="H14" s="188">
        <v>2</v>
      </c>
      <c r="I14" s="185">
        <v>20</v>
      </c>
      <c r="J14" s="185">
        <v>20</v>
      </c>
      <c r="K14" s="231">
        <v>4</v>
      </c>
      <c r="L14" s="188">
        <f>(J14*K14)</f>
        <v>80</v>
      </c>
      <c r="M14" s="184">
        <f>IF(H14&gt;0,ROUNDDOWN((12/H14),0),0)</f>
        <v>6</v>
      </c>
      <c r="N14" s="184">
        <f>IF(H14&gt;0,ROUNDUP((L14/M14),0),0)</f>
        <v>14</v>
      </c>
      <c r="O14" s="190">
        <f>IF(H14&gt;0,12-(M14*H14),0)</f>
        <v>0</v>
      </c>
      <c r="P14" s="190">
        <f>IF(O14&gt;0,N14,0)</f>
        <v>0</v>
      </c>
      <c r="Q14" s="187">
        <f>12*N14*(I14*I14)/162.2433</f>
        <v>414.19275865320787</v>
      </c>
      <c r="R14" s="184">
        <f>H14*L14*(I14*I14)/162.2433</f>
        <v>394.46929395543606</v>
      </c>
      <c r="S14" s="93">
        <f>IF(O14&gt;0,Q14-R14,0)</f>
        <v>0</v>
      </c>
      <c r="T14" s="185"/>
    </row>
    <row r="15" spans="1:22" ht="41.25" customHeight="1" thickBot="1" x14ac:dyDescent="0.25">
      <c r="A15" s="251"/>
      <c r="B15" s="277"/>
      <c r="C15" s="39"/>
      <c r="D15" s="40"/>
      <c r="E15" s="46"/>
      <c r="F15" s="47"/>
      <c r="G15" s="48"/>
      <c r="H15" s="188"/>
      <c r="I15" s="185"/>
      <c r="J15" s="185"/>
      <c r="K15" s="231"/>
      <c r="L15" s="188"/>
      <c r="M15" s="185"/>
      <c r="N15" s="185"/>
      <c r="O15" s="191"/>
      <c r="P15" s="191"/>
      <c r="Q15" s="188"/>
      <c r="R15" s="185"/>
      <c r="S15" s="93"/>
      <c r="T15" s="185"/>
    </row>
    <row r="16" spans="1:22" ht="52.5" customHeight="1" thickBot="1" x14ac:dyDescent="0.25">
      <c r="A16" s="252"/>
      <c r="B16" s="278"/>
      <c r="C16" s="41"/>
      <c r="D16" s="42"/>
      <c r="E16" s="49"/>
      <c r="F16" s="50"/>
      <c r="G16" s="51"/>
      <c r="H16" s="188"/>
      <c r="I16" s="185"/>
      <c r="J16" s="185"/>
      <c r="K16" s="231"/>
      <c r="L16" s="188"/>
      <c r="M16" s="185"/>
      <c r="N16" s="185"/>
      <c r="O16" s="191"/>
      <c r="P16" s="191"/>
      <c r="Q16" s="188"/>
      <c r="R16" s="185"/>
      <c r="S16" s="93"/>
      <c r="T16" s="185"/>
    </row>
    <row r="17" spans="1:20" ht="15" thickBot="1" x14ac:dyDescent="0.25">
      <c r="A17" s="250">
        <v>2</v>
      </c>
      <c r="B17" s="266" t="s">
        <v>37</v>
      </c>
      <c r="C17" s="279"/>
      <c r="D17" s="280"/>
      <c r="E17" s="19"/>
      <c r="F17" s="20"/>
      <c r="G17" s="21"/>
      <c r="H17" s="188">
        <v>2</v>
      </c>
      <c r="I17" s="185">
        <v>20</v>
      </c>
      <c r="J17" s="185">
        <v>22</v>
      </c>
      <c r="K17" s="185">
        <v>6</v>
      </c>
      <c r="L17" s="188">
        <f t="shared" ref="L17" si="0">(J17*K17)</f>
        <v>132</v>
      </c>
      <c r="M17" s="184">
        <f t="shared" ref="M17" si="1">IF(H17&gt;0,ROUNDDOWN((12/H17),0),0)</f>
        <v>6</v>
      </c>
      <c r="N17" s="184">
        <f t="shared" ref="N17" si="2">IF(H17&gt;0,ROUNDUP((L17/M17),0),0)</f>
        <v>22</v>
      </c>
      <c r="O17" s="190">
        <f t="shared" ref="O17" si="3">IF(H17&gt;0,12-(M17*H17),0)</f>
        <v>0</v>
      </c>
      <c r="P17" s="190">
        <f t="shared" ref="P17" si="4">IF(O17&gt;0,N17,0)</f>
        <v>0</v>
      </c>
      <c r="Q17" s="187">
        <f t="shared" ref="Q17" si="5">12*N17*(I17*I17)/162.2433</f>
        <v>650.87433502646945</v>
      </c>
      <c r="R17" s="184">
        <f t="shared" ref="R17" si="6">H17*L17*(I17*I17)/162.2433</f>
        <v>650.87433502646945</v>
      </c>
      <c r="S17" s="93">
        <f t="shared" ref="S17" si="7">IF(O17&gt;0,Q17-R17,0)</f>
        <v>0</v>
      </c>
      <c r="T17" s="185"/>
    </row>
    <row r="18" spans="1:20" ht="39" customHeight="1" thickBot="1" x14ac:dyDescent="0.25">
      <c r="A18" s="251"/>
      <c r="B18" s="281"/>
      <c r="C18" s="111"/>
      <c r="D18" s="282"/>
      <c r="E18" s="22"/>
      <c r="F18" s="18"/>
      <c r="G18" s="24"/>
      <c r="H18" s="188"/>
      <c r="I18" s="185"/>
      <c r="J18" s="185"/>
      <c r="K18" s="185"/>
      <c r="L18" s="188"/>
      <c r="M18" s="185"/>
      <c r="N18" s="185"/>
      <c r="O18" s="191"/>
      <c r="P18" s="191"/>
      <c r="Q18" s="188"/>
      <c r="R18" s="185"/>
      <c r="S18" s="93"/>
      <c r="T18" s="185"/>
    </row>
    <row r="19" spans="1:20" ht="45.75" customHeight="1" thickBot="1" x14ac:dyDescent="0.25">
      <c r="A19" s="252"/>
      <c r="B19" s="283"/>
      <c r="C19" s="284"/>
      <c r="D19" s="285"/>
      <c r="E19" s="25"/>
      <c r="F19" s="26"/>
      <c r="G19" s="27"/>
      <c r="H19" s="188"/>
      <c r="I19" s="185"/>
      <c r="J19" s="185"/>
      <c r="K19" s="185"/>
      <c r="L19" s="188"/>
      <c r="M19" s="185"/>
      <c r="N19" s="185"/>
      <c r="O19" s="191"/>
      <c r="P19" s="191"/>
      <c r="Q19" s="188"/>
      <c r="R19" s="185"/>
      <c r="S19" s="93"/>
      <c r="T19" s="185"/>
    </row>
    <row r="20" spans="1:20" ht="15" thickBot="1" x14ac:dyDescent="0.25">
      <c r="A20" s="165">
        <v>3</v>
      </c>
      <c r="B20" s="266" t="s">
        <v>38</v>
      </c>
      <c r="C20" s="267"/>
      <c r="D20" s="268"/>
      <c r="E20" s="19"/>
      <c r="F20" s="20"/>
      <c r="G20" s="21"/>
      <c r="H20" s="188">
        <v>2</v>
      </c>
      <c r="I20" s="185">
        <v>20</v>
      </c>
      <c r="J20" s="185">
        <v>28</v>
      </c>
      <c r="K20" s="185">
        <v>3</v>
      </c>
      <c r="L20" s="188">
        <f t="shared" ref="L20" si="8">(J20*K20)</f>
        <v>84</v>
      </c>
      <c r="M20" s="184">
        <f t="shared" ref="M20" si="9">IF(H20&gt;0,ROUNDDOWN((12/H20),0),0)</f>
        <v>6</v>
      </c>
      <c r="N20" s="184">
        <f t="shared" ref="N20" si="10">IF(H20&gt;0,ROUNDUP((L20/M20),0),0)</f>
        <v>14</v>
      </c>
      <c r="O20" s="190">
        <f t="shared" ref="O20" si="11">IF(H20&gt;0,12-(M20*H20),0)</f>
        <v>0</v>
      </c>
      <c r="P20" s="190">
        <f t="shared" ref="P20" si="12">IF(O20&gt;0,N20,0)</f>
        <v>0</v>
      </c>
      <c r="Q20" s="187">
        <f t="shared" ref="Q20:Q26" si="13">12*N20*(I20*I20)/162.2433</f>
        <v>414.19275865320787</v>
      </c>
      <c r="R20" s="184">
        <f t="shared" ref="R20:R26" si="14">H20*L20*(I20*I20)/162.2433</f>
        <v>414.19275865320787</v>
      </c>
      <c r="S20" s="93">
        <f t="shared" ref="S20" si="15">IF(O20&gt;0,Q20-R20,0)</f>
        <v>0</v>
      </c>
      <c r="T20" s="185"/>
    </row>
    <row r="21" spans="1:20" ht="41.25" customHeight="1" thickBot="1" x14ac:dyDescent="0.25">
      <c r="A21" s="165"/>
      <c r="B21" s="269"/>
      <c r="C21" s="270"/>
      <c r="D21" s="271"/>
      <c r="E21" s="22"/>
      <c r="F21" s="18"/>
      <c r="G21" s="24"/>
      <c r="H21" s="188"/>
      <c r="I21" s="185"/>
      <c r="J21" s="185"/>
      <c r="K21" s="185"/>
      <c r="L21" s="188"/>
      <c r="M21" s="185"/>
      <c r="N21" s="185"/>
      <c r="O21" s="191"/>
      <c r="P21" s="191"/>
      <c r="Q21" s="188"/>
      <c r="R21" s="185"/>
      <c r="S21" s="93"/>
      <c r="T21" s="185"/>
    </row>
    <row r="22" spans="1:20" ht="45" customHeight="1" thickBot="1" x14ac:dyDescent="0.25">
      <c r="A22" s="165"/>
      <c r="B22" s="272"/>
      <c r="C22" s="273"/>
      <c r="D22" s="274"/>
      <c r="E22" s="25"/>
      <c r="F22" s="26"/>
      <c r="G22" s="27"/>
      <c r="H22" s="188"/>
      <c r="I22" s="185"/>
      <c r="J22" s="185"/>
      <c r="K22" s="185"/>
      <c r="L22" s="188"/>
      <c r="M22" s="185"/>
      <c r="N22" s="185"/>
      <c r="O22" s="191"/>
      <c r="P22" s="191"/>
      <c r="Q22" s="188"/>
      <c r="R22" s="185"/>
      <c r="S22" s="93"/>
      <c r="T22" s="185"/>
    </row>
    <row r="23" spans="1:20" ht="15" thickBot="1" x14ac:dyDescent="0.25">
      <c r="A23" s="165">
        <v>4</v>
      </c>
      <c r="B23" s="287" t="s">
        <v>39</v>
      </c>
      <c r="C23" s="287"/>
      <c r="D23" s="287"/>
      <c r="E23" s="19"/>
      <c r="F23" s="20"/>
      <c r="G23" s="21"/>
      <c r="H23" s="188">
        <v>2</v>
      </c>
      <c r="I23" s="185">
        <v>20</v>
      </c>
      <c r="J23" s="185">
        <v>30</v>
      </c>
      <c r="K23" s="185">
        <v>1</v>
      </c>
      <c r="L23" s="188">
        <f t="shared" ref="L23" si="16">(J23*K23)</f>
        <v>30</v>
      </c>
      <c r="M23" s="184">
        <f t="shared" ref="M23:M32" si="17">IF(H23&gt;0,ROUNDDOWN((12/H23),0),0)</f>
        <v>6</v>
      </c>
      <c r="N23" s="184">
        <f t="shared" ref="N23:N26" si="18">IF(H23&gt;0,ROUNDUP((L23/M23),0),0)</f>
        <v>5</v>
      </c>
      <c r="O23" s="190">
        <f t="shared" ref="O23:O32" si="19">IF(H23&gt;0,12-(M23*H23),0)</f>
        <v>0</v>
      </c>
      <c r="P23" s="190">
        <f t="shared" ref="P23:P26" si="20">IF(O23&gt;0,N23,0)</f>
        <v>0</v>
      </c>
      <c r="Q23" s="187">
        <f t="shared" si="13"/>
        <v>147.92598523328851</v>
      </c>
      <c r="R23" s="184">
        <f t="shared" si="14"/>
        <v>147.92598523328851</v>
      </c>
      <c r="S23" s="93">
        <f t="shared" ref="S23" si="21">IF(O23&gt;0,Q23-R23,0)</f>
        <v>0</v>
      </c>
      <c r="T23" s="185"/>
    </row>
    <row r="24" spans="1:20" ht="47.25" customHeight="1" thickTop="1" thickBot="1" x14ac:dyDescent="0.25">
      <c r="A24" s="165"/>
      <c r="B24" s="288"/>
      <c r="C24" s="288"/>
      <c r="D24" s="288"/>
      <c r="E24" s="22"/>
      <c r="F24" s="18"/>
      <c r="G24" s="24"/>
      <c r="H24" s="188"/>
      <c r="I24" s="185"/>
      <c r="J24" s="185"/>
      <c r="K24" s="185"/>
      <c r="L24" s="188"/>
      <c r="M24" s="185"/>
      <c r="N24" s="185"/>
      <c r="O24" s="191"/>
      <c r="P24" s="191"/>
      <c r="Q24" s="188"/>
      <c r="R24" s="185"/>
      <c r="S24" s="93"/>
      <c r="T24" s="185"/>
    </row>
    <row r="25" spans="1:20" ht="48" customHeight="1" thickTop="1" thickBot="1" x14ac:dyDescent="0.25">
      <c r="A25" s="165"/>
      <c r="B25" s="289"/>
      <c r="C25" s="289"/>
      <c r="D25" s="289"/>
      <c r="E25" s="25"/>
      <c r="F25" s="26"/>
      <c r="G25" s="27"/>
      <c r="H25" s="188"/>
      <c r="I25" s="185"/>
      <c r="J25" s="185"/>
      <c r="K25" s="185"/>
      <c r="L25" s="188"/>
      <c r="M25" s="185"/>
      <c r="N25" s="185"/>
      <c r="O25" s="191"/>
      <c r="P25" s="191"/>
      <c r="Q25" s="188"/>
      <c r="R25" s="185"/>
      <c r="S25" s="93"/>
      <c r="T25" s="185"/>
    </row>
    <row r="26" spans="1:20" x14ac:dyDescent="0.2">
      <c r="A26" s="165">
        <v>5</v>
      </c>
      <c r="B26" s="286" t="s">
        <v>40</v>
      </c>
      <c r="C26" s="286"/>
      <c r="D26" s="286"/>
      <c r="E26" s="19"/>
      <c r="F26" s="20"/>
      <c r="G26" s="21"/>
      <c r="H26" s="188">
        <v>2</v>
      </c>
      <c r="I26" s="185">
        <v>20</v>
      </c>
      <c r="J26" s="185">
        <v>28</v>
      </c>
      <c r="K26" s="185">
        <v>2</v>
      </c>
      <c r="L26" s="188">
        <f t="shared" ref="L26" si="22">(J26*K26)</f>
        <v>56</v>
      </c>
      <c r="M26" s="184">
        <f t="shared" si="17"/>
        <v>6</v>
      </c>
      <c r="N26" s="184">
        <f t="shared" si="18"/>
        <v>10</v>
      </c>
      <c r="O26" s="190">
        <f t="shared" si="19"/>
        <v>0</v>
      </c>
      <c r="P26" s="190">
        <f t="shared" si="20"/>
        <v>0</v>
      </c>
      <c r="Q26" s="290">
        <f t="shared" si="13"/>
        <v>295.85197046657703</v>
      </c>
      <c r="R26" s="244">
        <f t="shared" si="14"/>
        <v>276.12850576880521</v>
      </c>
      <c r="S26" s="247">
        <f t="shared" ref="S26:S32" si="23">IF(O26&gt;0,Q26-R26,0)</f>
        <v>0</v>
      </c>
      <c r="T26" s="185"/>
    </row>
    <row r="27" spans="1:20" ht="47.25" customHeight="1" x14ac:dyDescent="0.2">
      <c r="A27" s="165"/>
      <c r="B27" s="286"/>
      <c r="C27" s="286"/>
      <c r="D27" s="286"/>
      <c r="E27" s="22"/>
      <c r="F27" s="23"/>
      <c r="G27" s="24"/>
      <c r="H27" s="188"/>
      <c r="I27" s="185"/>
      <c r="J27" s="185"/>
      <c r="K27" s="185"/>
      <c r="L27" s="188"/>
      <c r="M27" s="185"/>
      <c r="N27" s="185"/>
      <c r="O27" s="191"/>
      <c r="P27" s="191"/>
      <c r="Q27" s="257"/>
      <c r="R27" s="245"/>
      <c r="S27" s="248"/>
      <c r="T27" s="185"/>
    </row>
    <row r="28" spans="1:20" ht="46.5" customHeight="1" thickBot="1" x14ac:dyDescent="0.25">
      <c r="A28" s="165"/>
      <c r="B28" s="286"/>
      <c r="C28" s="286"/>
      <c r="D28" s="286"/>
      <c r="E28" s="25"/>
      <c r="F28" s="26"/>
      <c r="G28" s="27"/>
      <c r="H28" s="188"/>
      <c r="I28" s="185"/>
      <c r="J28" s="185"/>
      <c r="K28" s="185"/>
      <c r="L28" s="188"/>
      <c r="M28" s="185"/>
      <c r="N28" s="185"/>
      <c r="O28" s="191"/>
      <c r="P28" s="191"/>
      <c r="Q28" s="292"/>
      <c r="R28" s="291"/>
      <c r="S28" s="249"/>
      <c r="T28" s="185"/>
    </row>
    <row r="29" spans="1:20" s="3" customFormat="1" ht="46.5" customHeight="1" x14ac:dyDescent="0.2">
      <c r="A29" s="250">
        <v>6</v>
      </c>
      <c r="B29" s="253" t="s">
        <v>44</v>
      </c>
      <c r="C29" s="65"/>
      <c r="D29" s="65"/>
      <c r="E29" s="62"/>
      <c r="F29" s="62"/>
      <c r="G29" s="62"/>
      <c r="H29" s="256">
        <v>2</v>
      </c>
      <c r="I29" s="259">
        <v>20</v>
      </c>
      <c r="J29" s="259">
        <v>30</v>
      </c>
      <c r="K29" s="259">
        <v>3</v>
      </c>
      <c r="L29" s="256">
        <f t="shared" ref="L29" si="24">(J29*K29)</f>
        <v>90</v>
      </c>
      <c r="M29" s="259">
        <f t="shared" si="17"/>
        <v>6</v>
      </c>
      <c r="N29" s="259">
        <f t="shared" ref="N29" si="25">IF(H29&gt;0,ROUNDUP((L29/M29),0),0)</f>
        <v>15</v>
      </c>
      <c r="O29" s="293">
        <f t="shared" si="19"/>
        <v>0</v>
      </c>
      <c r="P29" s="293">
        <f t="shared" ref="P29" si="26">IF(O29&gt;0,N29,0)</f>
        <v>0</v>
      </c>
      <c r="Q29" s="290">
        <f t="shared" ref="Q29" si="27">12*N29*(I29*I29)/162.2433</f>
        <v>443.77795569986557</v>
      </c>
      <c r="R29" s="244">
        <f t="shared" ref="R29" si="28">H29*L29*(I29*I29)/162.2433</f>
        <v>443.77795569986557</v>
      </c>
      <c r="S29" s="247">
        <f t="shared" si="23"/>
        <v>0</v>
      </c>
      <c r="T29" s="211"/>
    </row>
    <row r="30" spans="1:20" s="3" customFormat="1" ht="46.5" customHeight="1" x14ac:dyDescent="0.2">
      <c r="A30" s="251"/>
      <c r="B30" s="254"/>
      <c r="C30" s="65"/>
      <c r="D30" s="65"/>
      <c r="E30" s="62"/>
      <c r="F30" s="62"/>
      <c r="G30" s="62"/>
      <c r="H30" s="257"/>
      <c r="I30" s="260"/>
      <c r="J30" s="260"/>
      <c r="K30" s="260"/>
      <c r="L30" s="257"/>
      <c r="M30" s="260"/>
      <c r="N30" s="260"/>
      <c r="O30" s="294"/>
      <c r="P30" s="294"/>
      <c r="Q30" s="257"/>
      <c r="R30" s="245"/>
      <c r="S30" s="248"/>
      <c r="T30" s="212"/>
    </row>
    <row r="31" spans="1:20" s="3" customFormat="1" ht="46.5" customHeight="1" thickBot="1" x14ac:dyDescent="0.25">
      <c r="A31" s="252"/>
      <c r="B31" s="255"/>
      <c r="C31" s="65"/>
      <c r="D31" s="65"/>
      <c r="E31" s="62"/>
      <c r="F31" s="62"/>
      <c r="G31" s="62"/>
      <c r="H31" s="258"/>
      <c r="I31" s="261"/>
      <c r="J31" s="261"/>
      <c r="K31" s="261"/>
      <c r="L31" s="258"/>
      <c r="M31" s="262"/>
      <c r="N31" s="262"/>
      <c r="O31" s="295"/>
      <c r="P31" s="295"/>
      <c r="Q31" s="292"/>
      <c r="R31" s="291"/>
      <c r="S31" s="249"/>
      <c r="T31" s="213"/>
    </row>
    <row r="32" spans="1:20" ht="24.75" customHeight="1" x14ac:dyDescent="0.2">
      <c r="A32" s="165">
        <v>6</v>
      </c>
      <c r="B32" s="286" t="s">
        <v>97</v>
      </c>
      <c r="C32" s="10"/>
      <c r="D32" s="10"/>
      <c r="E32" s="10"/>
      <c r="F32" s="10"/>
      <c r="G32" s="10"/>
      <c r="H32" s="256">
        <v>2</v>
      </c>
      <c r="I32" s="259">
        <v>20</v>
      </c>
      <c r="J32" s="259">
        <v>34</v>
      </c>
      <c r="K32" s="259">
        <v>2</v>
      </c>
      <c r="L32" s="188">
        <f t="shared" ref="L32" si="29">(J32*K32)</f>
        <v>68</v>
      </c>
      <c r="M32" s="184">
        <f t="shared" si="17"/>
        <v>6</v>
      </c>
      <c r="N32" s="184">
        <f t="shared" ref="N32" si="30">IF(H32&gt;0,ROUNDUP((L32/M32),0),0)</f>
        <v>12</v>
      </c>
      <c r="O32" s="190">
        <f t="shared" si="19"/>
        <v>0</v>
      </c>
      <c r="P32" s="190">
        <f t="shared" ref="P32" si="31">IF(O32&gt;0,N32,0)</f>
        <v>0</v>
      </c>
      <c r="Q32" s="290">
        <f t="shared" ref="Q32" si="32">12*N32*(I32*I32)/162.2433</f>
        <v>355.02236455989242</v>
      </c>
      <c r="R32" s="244">
        <f t="shared" ref="R32" si="33">H32*L32*(I32*I32)/162.2433</f>
        <v>335.29889986212066</v>
      </c>
      <c r="S32" s="247">
        <f t="shared" si="23"/>
        <v>0</v>
      </c>
      <c r="T32" s="198"/>
    </row>
    <row r="33" spans="1:20" ht="41.25" customHeight="1" x14ac:dyDescent="0.2">
      <c r="A33" s="165"/>
      <c r="B33" s="286"/>
      <c r="C33" s="13"/>
      <c r="D33" s="13"/>
      <c r="E33" s="13"/>
      <c r="F33" s="13">
        <v>2</v>
      </c>
      <c r="G33" s="13"/>
      <c r="H33" s="257"/>
      <c r="I33" s="260"/>
      <c r="J33" s="260"/>
      <c r="K33" s="260"/>
      <c r="L33" s="188"/>
      <c r="M33" s="185"/>
      <c r="N33" s="185"/>
      <c r="O33" s="191"/>
      <c r="P33" s="191"/>
      <c r="Q33" s="257"/>
      <c r="R33" s="245"/>
      <c r="S33" s="248"/>
      <c r="T33" s="198"/>
    </row>
    <row r="34" spans="1:20" ht="48.75" customHeight="1" thickBot="1" x14ac:dyDescent="0.25">
      <c r="A34" s="165"/>
      <c r="B34" s="286"/>
      <c r="C34" s="15"/>
      <c r="D34" s="15"/>
      <c r="E34" s="15"/>
      <c r="F34" s="53">
        <v>0.3</v>
      </c>
      <c r="G34" s="15"/>
      <c r="H34" s="258"/>
      <c r="I34" s="261"/>
      <c r="J34" s="261"/>
      <c r="K34" s="261"/>
      <c r="L34" s="188"/>
      <c r="M34" s="185"/>
      <c r="N34" s="185"/>
      <c r="O34" s="191"/>
      <c r="P34" s="191"/>
      <c r="Q34" s="258"/>
      <c r="R34" s="246"/>
      <c r="S34" s="249"/>
      <c r="T34" s="198"/>
    </row>
    <row r="35" spans="1:20" ht="14.25" customHeight="1" x14ac:dyDescent="0.2">
      <c r="A35" s="3"/>
      <c r="B35" s="3"/>
      <c r="H35" s="3"/>
      <c r="I35" s="3"/>
      <c r="J35" s="130" t="s">
        <v>54</v>
      </c>
      <c r="K35" s="130"/>
      <c r="L35" s="130"/>
      <c r="M35" s="130"/>
      <c r="N35" s="130"/>
      <c r="O35" s="130"/>
      <c r="P35" s="130"/>
      <c r="Q35" s="263">
        <f>SUM(Q14:Q34)</f>
        <v>2721.8381282925088</v>
      </c>
      <c r="R35" s="263">
        <f t="shared" ref="R35:S35" si="34">SUM(R14:R34)</f>
        <v>2662.6677341991935</v>
      </c>
      <c r="S35" s="263">
        <f t="shared" si="34"/>
        <v>0</v>
      </c>
      <c r="T35" s="3"/>
    </row>
    <row r="36" spans="1:20" ht="14.25" customHeight="1" x14ac:dyDescent="0.2">
      <c r="A36" s="3"/>
      <c r="B36" s="3"/>
      <c r="H36" s="3"/>
      <c r="I36" s="3"/>
      <c r="J36" s="130"/>
      <c r="K36" s="130"/>
      <c r="L36" s="130"/>
      <c r="M36" s="130"/>
      <c r="N36" s="130"/>
      <c r="O36" s="130"/>
      <c r="P36" s="130"/>
      <c r="Q36" s="159"/>
      <c r="R36" s="159"/>
      <c r="S36" s="159"/>
      <c r="T36" s="3"/>
    </row>
    <row r="37" spans="1:20" ht="14.25" customHeight="1" x14ac:dyDescent="0.2">
      <c r="A37" s="3"/>
      <c r="B37" s="3"/>
      <c r="H37" s="3"/>
      <c r="I37" s="3"/>
      <c r="J37" s="60"/>
      <c r="K37" s="60"/>
      <c r="L37" s="60"/>
      <c r="M37" s="60"/>
      <c r="N37" s="60"/>
      <c r="O37" s="60"/>
      <c r="P37" s="60"/>
      <c r="Q37" s="1"/>
      <c r="R37" s="1"/>
      <c r="S37" s="1"/>
      <c r="T37" s="3"/>
    </row>
    <row r="38" spans="1:20" ht="14.25" customHeight="1" x14ac:dyDescent="0.2">
      <c r="A38" s="3"/>
      <c r="B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14.25" customHeight="1" x14ac:dyDescent="0.2">
      <c r="A39" s="3"/>
      <c r="B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4.25" customHeight="1" x14ac:dyDescent="0.2">
      <c r="A40" s="3"/>
      <c r="B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</sheetData>
  <mergeCells count="134">
    <mergeCell ref="P32:P34"/>
    <mergeCell ref="Q2:T2"/>
    <mergeCell ref="Q3:T3"/>
    <mergeCell ref="Q4:T4"/>
    <mergeCell ref="Q5:T5"/>
    <mergeCell ref="O2:P2"/>
    <mergeCell ref="O3:P3"/>
    <mergeCell ref="O4:P4"/>
    <mergeCell ref="O5:P5"/>
    <mergeCell ref="R29:R31"/>
    <mergeCell ref="S29:S31"/>
    <mergeCell ref="T17:T19"/>
    <mergeCell ref="S14:S16"/>
    <mergeCell ref="T14:T16"/>
    <mergeCell ref="T26:T28"/>
    <mergeCell ref="L26:L28"/>
    <mergeCell ref="M26:M28"/>
    <mergeCell ref="N26:N28"/>
    <mergeCell ref="O26:O28"/>
    <mergeCell ref="P26:P28"/>
    <mergeCell ref="Q26:Q28"/>
    <mergeCell ref="O29:O31"/>
    <mergeCell ref="P29:P31"/>
    <mergeCell ref="Q29:Q31"/>
    <mergeCell ref="T23:T25"/>
    <mergeCell ref="R20:R22"/>
    <mergeCell ref="S20:S22"/>
    <mergeCell ref="T20:T22"/>
    <mergeCell ref="L20:L22"/>
    <mergeCell ref="M20:M22"/>
    <mergeCell ref="N20:N22"/>
    <mergeCell ref="O20:O22"/>
    <mergeCell ref="P20:P22"/>
    <mergeCell ref="Q20:Q22"/>
    <mergeCell ref="K26:K28"/>
    <mergeCell ref="Q23:Q25"/>
    <mergeCell ref="R23:R25"/>
    <mergeCell ref="S23:S25"/>
    <mergeCell ref="K23:K25"/>
    <mergeCell ref="L23:L25"/>
    <mergeCell ref="M23:M25"/>
    <mergeCell ref="N23:N25"/>
    <mergeCell ref="O23:O25"/>
    <mergeCell ref="P23:P25"/>
    <mergeCell ref="R26:R28"/>
    <mergeCell ref="S26:S28"/>
    <mergeCell ref="A17:A19"/>
    <mergeCell ref="B17:D19"/>
    <mergeCell ref="H17:H19"/>
    <mergeCell ref="I17:I19"/>
    <mergeCell ref="J17:J19"/>
    <mergeCell ref="A26:A28"/>
    <mergeCell ref="B26:D28"/>
    <mergeCell ref="H26:H28"/>
    <mergeCell ref="I26:I28"/>
    <mergeCell ref="J26:J28"/>
    <mergeCell ref="A23:A25"/>
    <mergeCell ref="B23:D25"/>
    <mergeCell ref="H23:H25"/>
    <mergeCell ref="I23:I25"/>
    <mergeCell ref="J23:J25"/>
    <mergeCell ref="J20:J22"/>
    <mergeCell ref="K20:K22"/>
    <mergeCell ref="Q17:Q19"/>
    <mergeCell ref="R17:R19"/>
    <mergeCell ref="S17:S19"/>
    <mergeCell ref="K17:K19"/>
    <mergeCell ref="L17:L19"/>
    <mergeCell ref="M17:M19"/>
    <mergeCell ref="N17:N19"/>
    <mergeCell ref="O17:O19"/>
    <mergeCell ref="P17:P19"/>
    <mergeCell ref="T11:T13"/>
    <mergeCell ref="A14:A16"/>
    <mergeCell ref="H14:H16"/>
    <mergeCell ref="I14:I16"/>
    <mergeCell ref="J14:J16"/>
    <mergeCell ref="K14:K16"/>
    <mergeCell ref="L14:L16"/>
    <mergeCell ref="N11:N13"/>
    <mergeCell ref="O11:O13"/>
    <mergeCell ref="P11:P13"/>
    <mergeCell ref="Q11:Q13"/>
    <mergeCell ref="R11:R13"/>
    <mergeCell ref="S11:S13"/>
    <mergeCell ref="B14:B16"/>
    <mergeCell ref="J35:P36"/>
    <mergeCell ref="Q35:Q36"/>
    <mergeCell ref="R35:R36"/>
    <mergeCell ref="S35:S36"/>
    <mergeCell ref="E9:N10"/>
    <mergeCell ref="A11:A13"/>
    <mergeCell ref="B11:D13"/>
    <mergeCell ref="E11:G13"/>
    <mergeCell ref="H11:H13"/>
    <mergeCell ref="I11:I13"/>
    <mergeCell ref="J11:J13"/>
    <mergeCell ref="K11:K13"/>
    <mergeCell ref="L11:L13"/>
    <mergeCell ref="M11:M13"/>
    <mergeCell ref="M14:M16"/>
    <mergeCell ref="N14:N16"/>
    <mergeCell ref="O14:O16"/>
    <mergeCell ref="P14:P16"/>
    <mergeCell ref="Q14:Q16"/>
    <mergeCell ref="R14:R16"/>
    <mergeCell ref="A20:A22"/>
    <mergeCell ref="B20:D22"/>
    <mergeCell ref="H20:H22"/>
    <mergeCell ref="I20:I22"/>
    <mergeCell ref="R32:R34"/>
    <mergeCell ref="S32:S34"/>
    <mergeCell ref="T29:T31"/>
    <mergeCell ref="A29:A31"/>
    <mergeCell ref="B29:B31"/>
    <mergeCell ref="H29:H31"/>
    <mergeCell ref="I32:I34"/>
    <mergeCell ref="J32:J34"/>
    <mergeCell ref="K32:K34"/>
    <mergeCell ref="L29:L31"/>
    <mergeCell ref="M29:M31"/>
    <mergeCell ref="N29:N31"/>
    <mergeCell ref="Q32:Q34"/>
    <mergeCell ref="T32:T34"/>
    <mergeCell ref="A32:A34"/>
    <mergeCell ref="B32:B34"/>
    <mergeCell ref="H32:H34"/>
    <mergeCell ref="I29:I31"/>
    <mergeCell ref="J29:J31"/>
    <mergeCell ref="K29:K31"/>
    <mergeCell ref="L32:L34"/>
    <mergeCell ref="M32:M34"/>
    <mergeCell ref="N32:N34"/>
    <mergeCell ref="O32:O3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33"/>
  <sheetViews>
    <sheetView rightToLeft="1" topLeftCell="A21" workbookViewId="0">
      <selection activeCell="J32" sqref="J32:P33"/>
    </sheetView>
  </sheetViews>
  <sheetFormatPr defaultRowHeight="14.25" x14ac:dyDescent="0.2"/>
  <cols>
    <col min="3" max="3" width="6.375" customWidth="1"/>
    <col min="4" max="4" width="2.375" customWidth="1"/>
    <col min="7" max="7" width="2.625" customWidth="1"/>
    <col min="8" max="8" width="7.625" customWidth="1"/>
    <col min="9" max="9" width="7.375" customWidth="1"/>
    <col min="10" max="11" width="7.75" customWidth="1"/>
    <col min="12" max="12" width="8" customWidth="1"/>
    <col min="13" max="13" width="7.375" customWidth="1"/>
    <col min="20" max="20" width="14.25" customWidth="1"/>
  </cols>
  <sheetData>
    <row r="1" spans="1:20" ht="23.25" customHeight="1" x14ac:dyDescent="0.2">
      <c r="O1" s="122" t="s">
        <v>0</v>
      </c>
      <c r="P1" s="122"/>
      <c r="Q1" s="119"/>
      <c r="R1" s="119"/>
      <c r="S1" s="119"/>
      <c r="T1" s="119"/>
    </row>
    <row r="2" spans="1:20" ht="20.25" customHeight="1" x14ac:dyDescent="0.2">
      <c r="O2" s="122" t="s">
        <v>1</v>
      </c>
      <c r="P2" s="122"/>
      <c r="Q2" s="119"/>
      <c r="R2" s="119"/>
      <c r="S2" s="119"/>
      <c r="T2" s="119"/>
    </row>
    <row r="3" spans="1:20" ht="21.75" customHeight="1" x14ac:dyDescent="0.2">
      <c r="O3" s="123" t="s">
        <v>2</v>
      </c>
      <c r="P3" s="123"/>
      <c r="Q3" s="119"/>
      <c r="R3" s="119"/>
      <c r="S3" s="119"/>
      <c r="T3" s="119"/>
    </row>
    <row r="4" spans="1:20" ht="21.75" customHeight="1" x14ac:dyDescent="0.2">
      <c r="O4" s="123" t="s">
        <v>3</v>
      </c>
      <c r="P4" s="123"/>
      <c r="Q4" s="119"/>
      <c r="R4" s="119"/>
      <c r="S4" s="119"/>
      <c r="T4" s="119"/>
    </row>
    <row r="9" spans="1:20" x14ac:dyDescent="0.2">
      <c r="A9" s="3"/>
      <c r="B9" s="3"/>
      <c r="C9" s="3"/>
      <c r="D9" s="3"/>
      <c r="E9" s="121" t="s">
        <v>45</v>
      </c>
      <c r="F9" s="121"/>
      <c r="G9" s="121"/>
      <c r="H9" s="121"/>
      <c r="I9" s="121"/>
      <c r="J9" s="121"/>
      <c r="K9" s="121"/>
      <c r="L9" s="121"/>
      <c r="M9" s="121"/>
      <c r="N9" s="121"/>
      <c r="O9" s="3"/>
      <c r="P9" s="3"/>
      <c r="Q9" s="3"/>
      <c r="R9" s="3"/>
      <c r="S9" s="3"/>
      <c r="T9" s="3"/>
    </row>
    <row r="10" spans="1:20" ht="15" thickBot="1" x14ac:dyDescent="0.25">
      <c r="A10" s="3"/>
      <c r="B10" s="3"/>
      <c r="C10" s="3"/>
      <c r="D10" s="3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3"/>
      <c r="P10" s="3"/>
      <c r="Q10" s="3"/>
      <c r="R10" s="3"/>
      <c r="S10" s="3"/>
      <c r="T10" s="3"/>
    </row>
    <row r="11" spans="1:20" x14ac:dyDescent="0.2">
      <c r="A11" s="238" t="s">
        <v>4</v>
      </c>
      <c r="B11" s="162" t="s">
        <v>5</v>
      </c>
      <c r="C11" s="162"/>
      <c r="D11" s="162"/>
      <c r="E11" s="162" t="s">
        <v>6</v>
      </c>
      <c r="F11" s="162"/>
      <c r="G11" s="162"/>
      <c r="H11" s="220" t="s">
        <v>11</v>
      </c>
      <c r="I11" s="220" t="s">
        <v>7</v>
      </c>
      <c r="J11" s="220" t="s">
        <v>51</v>
      </c>
      <c r="K11" s="220" t="s">
        <v>52</v>
      </c>
      <c r="L11" s="220" t="s">
        <v>43</v>
      </c>
      <c r="M11" s="296" t="s">
        <v>13</v>
      </c>
      <c r="N11" s="220" t="s">
        <v>15</v>
      </c>
      <c r="O11" s="220" t="s">
        <v>12</v>
      </c>
      <c r="P11" s="220" t="s">
        <v>14</v>
      </c>
      <c r="Q11" s="220" t="s">
        <v>16</v>
      </c>
      <c r="R11" s="220" t="s">
        <v>17</v>
      </c>
      <c r="S11" s="223" t="s">
        <v>18</v>
      </c>
      <c r="T11" s="217" t="s">
        <v>19</v>
      </c>
    </row>
    <row r="12" spans="1:20" x14ac:dyDescent="0.2">
      <c r="A12" s="239"/>
      <c r="B12" s="165"/>
      <c r="C12" s="165"/>
      <c r="D12" s="165"/>
      <c r="E12" s="165"/>
      <c r="F12" s="165"/>
      <c r="G12" s="165"/>
      <c r="H12" s="221"/>
      <c r="I12" s="221"/>
      <c r="J12" s="221"/>
      <c r="K12" s="221"/>
      <c r="L12" s="221"/>
      <c r="M12" s="297"/>
      <c r="N12" s="221"/>
      <c r="O12" s="221"/>
      <c r="P12" s="221"/>
      <c r="Q12" s="221"/>
      <c r="R12" s="221"/>
      <c r="S12" s="224"/>
      <c r="T12" s="218"/>
    </row>
    <row r="13" spans="1:20" ht="39.75" customHeight="1" thickBot="1" x14ac:dyDescent="0.25">
      <c r="A13" s="240"/>
      <c r="B13" s="250"/>
      <c r="C13" s="250"/>
      <c r="D13" s="250"/>
      <c r="E13" s="168"/>
      <c r="F13" s="168"/>
      <c r="G13" s="168"/>
      <c r="H13" s="264"/>
      <c r="I13" s="264"/>
      <c r="J13" s="264"/>
      <c r="K13" s="264"/>
      <c r="L13" s="264"/>
      <c r="M13" s="298"/>
      <c r="N13" s="264"/>
      <c r="O13" s="264"/>
      <c r="P13" s="264"/>
      <c r="Q13" s="264"/>
      <c r="R13" s="264"/>
      <c r="S13" s="224"/>
      <c r="T13" s="218"/>
    </row>
    <row r="14" spans="1:20" ht="14.25" customHeight="1" x14ac:dyDescent="0.2">
      <c r="A14" s="275">
        <v>1</v>
      </c>
      <c r="B14" s="276" t="s">
        <v>46</v>
      </c>
      <c r="C14" s="299"/>
      <c r="D14" s="300"/>
      <c r="E14" s="43"/>
      <c r="F14" s="44"/>
      <c r="G14" s="45"/>
      <c r="H14" s="188">
        <v>2</v>
      </c>
      <c r="I14" s="185">
        <v>18</v>
      </c>
      <c r="J14" s="185">
        <v>8</v>
      </c>
      <c r="K14" s="231">
        <v>93.35</v>
      </c>
      <c r="L14" s="188">
        <f>ROUNDUP(2*(J14*K14)+2,0)</f>
        <v>1496</v>
      </c>
      <c r="M14" s="184">
        <f>IF(H14&gt;0,ROUNDDOWN((12/H14),0),0)</f>
        <v>6</v>
      </c>
      <c r="N14" s="184">
        <f>IF(H14&gt;0,ROUNDUP((L14/M14),0),0)</f>
        <v>250</v>
      </c>
      <c r="O14" s="190">
        <f>IF(H14&gt;0,12-(M14*H14),0)</f>
        <v>0</v>
      </c>
      <c r="P14" s="190">
        <f>IF(O14&gt;0,N14,0)</f>
        <v>0</v>
      </c>
      <c r="Q14" s="187">
        <f>12*N14*(I14*I14)/162.2433</f>
        <v>5991.0024019481853</v>
      </c>
      <c r="R14" s="184">
        <f>H14*L14*(I14*I14)/162.2433</f>
        <v>5975.02639554299</v>
      </c>
      <c r="S14" s="247">
        <f>IF(O14&gt;0,Q14-R14,0)</f>
        <v>0</v>
      </c>
      <c r="T14" s="185"/>
    </row>
    <row r="15" spans="1:20" ht="14.25" customHeight="1" x14ac:dyDescent="0.2">
      <c r="A15" s="251"/>
      <c r="B15" s="277"/>
      <c r="C15" s="301"/>
      <c r="D15" s="302"/>
      <c r="E15" s="46"/>
      <c r="F15" s="47"/>
      <c r="G15" s="48"/>
      <c r="H15" s="188"/>
      <c r="I15" s="185"/>
      <c r="J15" s="185"/>
      <c r="K15" s="231"/>
      <c r="L15" s="188"/>
      <c r="M15" s="185"/>
      <c r="N15" s="185"/>
      <c r="O15" s="191"/>
      <c r="P15" s="191"/>
      <c r="Q15" s="188"/>
      <c r="R15" s="185"/>
      <c r="S15" s="248"/>
      <c r="T15" s="185"/>
    </row>
    <row r="16" spans="1:20" ht="48.75" customHeight="1" thickBot="1" x14ac:dyDescent="0.25">
      <c r="A16" s="252"/>
      <c r="B16" s="278"/>
      <c r="C16" s="303"/>
      <c r="D16" s="304"/>
      <c r="E16" s="49"/>
      <c r="F16" s="50"/>
      <c r="G16" s="51"/>
      <c r="H16" s="188"/>
      <c r="I16" s="185"/>
      <c r="J16" s="185"/>
      <c r="K16" s="231"/>
      <c r="L16" s="188"/>
      <c r="M16" s="185"/>
      <c r="N16" s="185"/>
      <c r="O16" s="191"/>
      <c r="P16" s="191"/>
      <c r="Q16" s="188"/>
      <c r="R16" s="185"/>
      <c r="S16" s="249"/>
      <c r="T16" s="185"/>
    </row>
    <row r="17" spans="1:20" x14ac:dyDescent="0.2">
      <c r="A17" s="250">
        <v>2</v>
      </c>
      <c r="B17" s="266" t="s">
        <v>47</v>
      </c>
      <c r="C17" s="279"/>
      <c r="D17" s="280"/>
      <c r="E17" s="19"/>
      <c r="F17" s="20"/>
      <c r="G17" s="21"/>
      <c r="H17" s="188">
        <v>2</v>
      </c>
      <c r="I17" s="185">
        <v>18</v>
      </c>
      <c r="J17" s="185">
        <v>8</v>
      </c>
      <c r="K17" s="185">
        <v>2.25</v>
      </c>
      <c r="L17" s="188">
        <f t="shared" ref="L17" si="0">ROUNDUP(2*(J17*K17)+2,0)</f>
        <v>38</v>
      </c>
      <c r="M17" s="184">
        <f t="shared" ref="M17" si="1">IF(H17&gt;0,ROUNDDOWN((12/H17),0),0)</f>
        <v>6</v>
      </c>
      <c r="N17" s="184">
        <f t="shared" ref="N17" si="2">IF(H17&gt;0,ROUNDUP((L17/M17),0),0)</f>
        <v>7</v>
      </c>
      <c r="O17" s="190">
        <f t="shared" ref="O17" si="3">IF(H17&gt;0,12-(M17*H17),0)</f>
        <v>0</v>
      </c>
      <c r="P17" s="190">
        <f t="shared" ref="P17" si="4">IF(O17&gt;0,N17,0)</f>
        <v>0</v>
      </c>
      <c r="Q17" s="187">
        <f t="shared" ref="Q17" si="5">12*N17*(I17*I17)/162.2433</f>
        <v>167.74806725454917</v>
      </c>
      <c r="R17" s="184">
        <f t="shared" ref="R17" si="6">H17*L17*(I17*I17)/162.2433</f>
        <v>151.77206084935403</v>
      </c>
      <c r="S17" s="247">
        <f>IF(O17&gt;0,Q17-R17,0)</f>
        <v>0</v>
      </c>
      <c r="T17" s="185"/>
    </row>
    <row r="18" spans="1:20" x14ac:dyDescent="0.2">
      <c r="A18" s="251"/>
      <c r="B18" s="281"/>
      <c r="C18" s="111"/>
      <c r="D18" s="282"/>
      <c r="E18" s="22"/>
      <c r="F18" s="18"/>
      <c r="G18" s="24"/>
      <c r="H18" s="188"/>
      <c r="I18" s="185"/>
      <c r="J18" s="185"/>
      <c r="K18" s="185"/>
      <c r="L18" s="188"/>
      <c r="M18" s="185"/>
      <c r="N18" s="185"/>
      <c r="O18" s="191"/>
      <c r="P18" s="191"/>
      <c r="Q18" s="188"/>
      <c r="R18" s="185"/>
      <c r="S18" s="248"/>
      <c r="T18" s="185"/>
    </row>
    <row r="19" spans="1:20" ht="49.5" customHeight="1" thickBot="1" x14ac:dyDescent="0.25">
      <c r="A19" s="252"/>
      <c r="B19" s="283"/>
      <c r="C19" s="284"/>
      <c r="D19" s="285"/>
      <c r="E19" s="25"/>
      <c r="F19" s="26"/>
      <c r="G19" s="27"/>
      <c r="H19" s="188"/>
      <c r="I19" s="185"/>
      <c r="J19" s="185"/>
      <c r="K19" s="185"/>
      <c r="L19" s="188"/>
      <c r="M19" s="185"/>
      <c r="N19" s="185"/>
      <c r="O19" s="191"/>
      <c r="P19" s="191"/>
      <c r="Q19" s="188"/>
      <c r="R19" s="185"/>
      <c r="S19" s="249"/>
      <c r="T19" s="185"/>
    </row>
    <row r="20" spans="1:20" x14ac:dyDescent="0.2">
      <c r="A20" s="165">
        <v>3</v>
      </c>
      <c r="B20" s="266" t="s">
        <v>48</v>
      </c>
      <c r="C20" s="267"/>
      <c r="D20" s="268"/>
      <c r="E20" s="19"/>
      <c r="F20" s="20"/>
      <c r="G20" s="21"/>
      <c r="H20" s="188">
        <v>2</v>
      </c>
      <c r="I20" s="185">
        <v>18</v>
      </c>
      <c r="J20" s="185">
        <v>8</v>
      </c>
      <c r="K20" s="185">
        <v>2.25</v>
      </c>
      <c r="L20" s="188">
        <f t="shared" ref="L20" si="7">ROUNDUP(2*(J20*K20)+2,0)</f>
        <v>38</v>
      </c>
      <c r="M20" s="184">
        <f t="shared" ref="M20" si="8">IF(H20&gt;0,ROUNDDOWN((12/H20),0),0)</f>
        <v>6</v>
      </c>
      <c r="N20" s="184">
        <f t="shared" ref="N20" si="9">IF(H20&gt;0,ROUNDUP((L20/M20),0),0)</f>
        <v>7</v>
      </c>
      <c r="O20" s="190">
        <f t="shared" ref="O20" si="10">IF(H20&gt;0,12-(M20*H20),0)</f>
        <v>0</v>
      </c>
      <c r="P20" s="190">
        <f t="shared" ref="P20" si="11">IF(O20&gt;0,N20,0)</f>
        <v>0</v>
      </c>
      <c r="Q20" s="187">
        <f t="shared" ref="Q20" si="12">12*N20*(I20*I20)/162.2433</f>
        <v>167.74806725454917</v>
      </c>
      <c r="R20" s="184">
        <f t="shared" ref="R20" si="13">H20*L20*(I20*I20)/162.2433</f>
        <v>151.77206084935403</v>
      </c>
      <c r="S20" s="247">
        <f>IF(O20&gt;0,Q20-R20,0)</f>
        <v>0</v>
      </c>
      <c r="T20" s="185"/>
    </row>
    <row r="21" spans="1:20" x14ac:dyDescent="0.2">
      <c r="A21" s="165"/>
      <c r="B21" s="269"/>
      <c r="C21" s="270"/>
      <c r="D21" s="271"/>
      <c r="E21" s="22"/>
      <c r="F21" s="18"/>
      <c r="G21" s="24"/>
      <c r="H21" s="188"/>
      <c r="I21" s="185"/>
      <c r="J21" s="185"/>
      <c r="K21" s="185"/>
      <c r="L21" s="188"/>
      <c r="M21" s="185"/>
      <c r="N21" s="185"/>
      <c r="O21" s="191"/>
      <c r="P21" s="191"/>
      <c r="Q21" s="188"/>
      <c r="R21" s="185"/>
      <c r="S21" s="248"/>
      <c r="T21" s="185"/>
    </row>
    <row r="22" spans="1:20" ht="54.75" customHeight="1" thickBot="1" x14ac:dyDescent="0.25">
      <c r="A22" s="165"/>
      <c r="B22" s="272"/>
      <c r="C22" s="273"/>
      <c r="D22" s="274"/>
      <c r="E22" s="25"/>
      <c r="F22" s="26"/>
      <c r="G22" s="27"/>
      <c r="H22" s="188"/>
      <c r="I22" s="185"/>
      <c r="J22" s="185"/>
      <c r="K22" s="185"/>
      <c r="L22" s="188"/>
      <c r="M22" s="185"/>
      <c r="N22" s="185"/>
      <c r="O22" s="191"/>
      <c r="P22" s="191"/>
      <c r="Q22" s="188"/>
      <c r="R22" s="185"/>
      <c r="S22" s="249"/>
      <c r="T22" s="185"/>
    </row>
    <row r="23" spans="1:20" ht="15" thickBot="1" x14ac:dyDescent="0.25">
      <c r="A23" s="165">
        <v>4</v>
      </c>
      <c r="B23" s="287" t="s">
        <v>49</v>
      </c>
      <c r="C23" s="287"/>
      <c r="D23" s="287"/>
      <c r="E23" s="19"/>
      <c r="F23" s="20"/>
      <c r="G23" s="21"/>
      <c r="H23" s="188">
        <v>2</v>
      </c>
      <c r="I23" s="185">
        <v>18</v>
      </c>
      <c r="J23" s="185">
        <v>8</v>
      </c>
      <c r="K23" s="185">
        <v>2.25</v>
      </c>
      <c r="L23" s="188">
        <f t="shared" ref="L23" si="14">ROUNDUP(2*(J23*K23)+2,0)</f>
        <v>38</v>
      </c>
      <c r="M23" s="184">
        <f t="shared" ref="M23:M29" si="15">IF(H23&gt;0,ROUNDDOWN((12/H23),0),0)</f>
        <v>6</v>
      </c>
      <c r="N23" s="184">
        <f t="shared" ref="N23" si="16">IF(H23&gt;0,ROUNDUP((L23/M23),0),0)</f>
        <v>7</v>
      </c>
      <c r="O23" s="190">
        <f t="shared" ref="O23:O29" si="17">IF(H23&gt;0,12-(M23*H23),0)</f>
        <v>0</v>
      </c>
      <c r="P23" s="190">
        <f t="shared" ref="P23" si="18">IF(O23&gt;0,N23,0)</f>
        <v>0</v>
      </c>
      <c r="Q23" s="187">
        <f t="shared" ref="Q23:Q29" si="19">12*N23*(I23*I23)/162.2433</f>
        <v>167.74806725454917</v>
      </c>
      <c r="R23" s="184">
        <f t="shared" ref="R23" si="20">H23*L23*(I23*I23)/162.2433</f>
        <v>151.77206084935403</v>
      </c>
      <c r="S23" s="247">
        <f>IF(O23&gt;0,Q23-R23,0)</f>
        <v>0</v>
      </c>
      <c r="T23" s="185"/>
    </row>
    <row r="24" spans="1:20" ht="15.75" thickTop="1" thickBot="1" x14ac:dyDescent="0.25">
      <c r="A24" s="165"/>
      <c r="B24" s="288"/>
      <c r="C24" s="288"/>
      <c r="D24" s="288"/>
      <c r="E24" s="22"/>
      <c r="F24" s="18"/>
      <c r="G24" s="24"/>
      <c r="H24" s="188"/>
      <c r="I24" s="185"/>
      <c r="J24" s="185"/>
      <c r="K24" s="185"/>
      <c r="L24" s="188"/>
      <c r="M24" s="185"/>
      <c r="N24" s="185"/>
      <c r="O24" s="191"/>
      <c r="P24" s="191"/>
      <c r="Q24" s="188"/>
      <c r="R24" s="185"/>
      <c r="S24" s="248"/>
      <c r="T24" s="185"/>
    </row>
    <row r="25" spans="1:20" ht="42" customHeight="1" thickTop="1" thickBot="1" x14ac:dyDescent="0.25">
      <c r="A25" s="165"/>
      <c r="B25" s="289"/>
      <c r="C25" s="289"/>
      <c r="D25" s="289"/>
      <c r="E25" s="25"/>
      <c r="F25" s="26"/>
      <c r="G25" s="27"/>
      <c r="H25" s="188"/>
      <c r="I25" s="185"/>
      <c r="J25" s="185"/>
      <c r="K25" s="185"/>
      <c r="L25" s="188"/>
      <c r="M25" s="185"/>
      <c r="N25" s="185"/>
      <c r="O25" s="191"/>
      <c r="P25" s="191"/>
      <c r="Q25" s="188"/>
      <c r="R25" s="185"/>
      <c r="S25" s="249"/>
      <c r="T25" s="185"/>
    </row>
    <row r="26" spans="1:20" x14ac:dyDescent="0.2">
      <c r="A26" s="165">
        <v>5</v>
      </c>
      <c r="B26" s="286" t="s">
        <v>50</v>
      </c>
      <c r="C26" s="286"/>
      <c r="D26" s="286"/>
      <c r="E26" s="19"/>
      <c r="F26" s="20"/>
      <c r="G26" s="21"/>
      <c r="H26" s="188">
        <v>2</v>
      </c>
      <c r="I26" s="185">
        <v>18</v>
      </c>
      <c r="J26" s="185">
        <v>8</v>
      </c>
      <c r="K26" s="185">
        <v>11.15</v>
      </c>
      <c r="L26" s="188">
        <f t="shared" ref="L26" si="21">ROUNDUP(2*(J26*K26)+2,0)</f>
        <v>181</v>
      </c>
      <c r="M26" s="184">
        <f t="shared" si="15"/>
        <v>6</v>
      </c>
      <c r="N26" s="184">
        <f t="shared" ref="N26:N29" si="22">IF(H26&gt;0,ROUNDUP((L26/M26),0),0)</f>
        <v>31</v>
      </c>
      <c r="O26" s="190">
        <f t="shared" si="17"/>
        <v>0</v>
      </c>
      <c r="P26" s="190">
        <f t="shared" ref="P26:P29" si="23">IF(O26&gt;0,N26,0)</f>
        <v>0</v>
      </c>
      <c r="Q26" s="187">
        <f t="shared" si="19"/>
        <v>742.88429784157495</v>
      </c>
      <c r="R26" s="184">
        <f t="shared" ref="R26:R29" si="24">H26*L26*(I26*I26)/162.2433</f>
        <v>722.91428983508104</v>
      </c>
      <c r="S26" s="247">
        <f>IF(O26&gt;0,Q26-R26,0)</f>
        <v>0</v>
      </c>
      <c r="T26" s="185"/>
    </row>
    <row r="27" spans="1:20" x14ac:dyDescent="0.2">
      <c r="A27" s="165"/>
      <c r="B27" s="286"/>
      <c r="C27" s="286"/>
      <c r="D27" s="286"/>
      <c r="E27" s="22"/>
      <c r="F27" s="23"/>
      <c r="G27" s="24"/>
      <c r="H27" s="188"/>
      <c r="I27" s="185"/>
      <c r="J27" s="185"/>
      <c r="K27" s="185"/>
      <c r="L27" s="188"/>
      <c r="M27" s="185"/>
      <c r="N27" s="185"/>
      <c r="O27" s="191"/>
      <c r="P27" s="191"/>
      <c r="Q27" s="188"/>
      <c r="R27" s="185"/>
      <c r="S27" s="248"/>
      <c r="T27" s="185"/>
    </row>
    <row r="28" spans="1:20" ht="49.5" customHeight="1" thickBot="1" x14ac:dyDescent="0.25">
      <c r="A28" s="165"/>
      <c r="B28" s="286"/>
      <c r="C28" s="286"/>
      <c r="D28" s="286"/>
      <c r="E28" s="25"/>
      <c r="F28" s="26"/>
      <c r="G28" s="27"/>
      <c r="H28" s="188"/>
      <c r="I28" s="185"/>
      <c r="J28" s="185"/>
      <c r="K28" s="185"/>
      <c r="L28" s="188"/>
      <c r="M28" s="185"/>
      <c r="N28" s="185"/>
      <c r="O28" s="191"/>
      <c r="P28" s="191"/>
      <c r="Q28" s="188"/>
      <c r="R28" s="185"/>
      <c r="S28" s="249"/>
      <c r="T28" s="185"/>
    </row>
    <row r="29" spans="1:20" ht="14.25" customHeight="1" x14ac:dyDescent="0.2">
      <c r="A29" s="165">
        <v>6</v>
      </c>
      <c r="B29" s="305" t="s">
        <v>53</v>
      </c>
      <c r="C29" s="306"/>
      <c r="D29" s="307"/>
      <c r="E29" s="10"/>
      <c r="F29" s="10"/>
      <c r="G29" s="10"/>
      <c r="H29" s="256">
        <v>2</v>
      </c>
      <c r="I29" s="259">
        <v>18</v>
      </c>
      <c r="J29" s="259">
        <v>8</v>
      </c>
      <c r="K29" s="259">
        <v>6.6</v>
      </c>
      <c r="L29" s="188">
        <f t="shared" ref="L29" si="25">ROUNDUP(2*(J29*K29)+2,0)</f>
        <v>108</v>
      </c>
      <c r="M29" s="184">
        <f t="shared" si="15"/>
        <v>6</v>
      </c>
      <c r="N29" s="184">
        <f t="shared" si="22"/>
        <v>18</v>
      </c>
      <c r="O29" s="190">
        <f t="shared" si="17"/>
        <v>0</v>
      </c>
      <c r="P29" s="190">
        <f t="shared" si="23"/>
        <v>0</v>
      </c>
      <c r="Q29" s="187">
        <f t="shared" si="19"/>
        <v>431.35217294026933</v>
      </c>
      <c r="R29" s="184">
        <f t="shared" si="24"/>
        <v>431.35217294026933</v>
      </c>
      <c r="S29" s="247">
        <f>IF(O29&gt;0,Q29-R29,0)</f>
        <v>0</v>
      </c>
      <c r="T29" s="198"/>
    </row>
    <row r="30" spans="1:20" ht="14.25" customHeight="1" x14ac:dyDescent="0.2">
      <c r="A30" s="165"/>
      <c r="B30" s="308"/>
      <c r="C30" s="309"/>
      <c r="D30" s="310"/>
      <c r="E30" s="13"/>
      <c r="F30" s="13"/>
      <c r="G30" s="13"/>
      <c r="H30" s="257"/>
      <c r="I30" s="260"/>
      <c r="J30" s="260"/>
      <c r="K30" s="260"/>
      <c r="L30" s="188"/>
      <c r="M30" s="185"/>
      <c r="N30" s="185"/>
      <c r="O30" s="191"/>
      <c r="P30" s="191"/>
      <c r="Q30" s="188"/>
      <c r="R30" s="185"/>
      <c r="S30" s="248"/>
      <c r="T30" s="198"/>
    </row>
    <row r="31" spans="1:20" ht="60" customHeight="1" thickBot="1" x14ac:dyDescent="0.25">
      <c r="A31" s="165"/>
      <c r="B31" s="311"/>
      <c r="C31" s="312"/>
      <c r="D31" s="313"/>
      <c r="E31" s="15"/>
      <c r="F31" s="15"/>
      <c r="G31" s="15"/>
      <c r="H31" s="258"/>
      <c r="I31" s="261"/>
      <c r="J31" s="261"/>
      <c r="K31" s="261"/>
      <c r="L31" s="188"/>
      <c r="M31" s="185"/>
      <c r="N31" s="185"/>
      <c r="O31" s="191"/>
      <c r="P31" s="191"/>
      <c r="Q31" s="188"/>
      <c r="R31" s="185"/>
      <c r="S31" s="249"/>
      <c r="T31" s="198"/>
    </row>
    <row r="32" spans="1:20" x14ac:dyDescent="0.2">
      <c r="J32" s="130" t="s">
        <v>54</v>
      </c>
      <c r="K32" s="130"/>
      <c r="L32" s="130"/>
      <c r="M32" s="130"/>
      <c r="N32" s="130"/>
      <c r="O32" s="130"/>
      <c r="P32" s="130"/>
      <c r="Q32" s="263">
        <f>SUM(Q14:Q31)</f>
        <v>7668.4830744936762</v>
      </c>
      <c r="R32" s="263">
        <f t="shared" ref="R32:S32" si="26">SUM(R14:R31)</f>
        <v>7584.6090408664013</v>
      </c>
      <c r="S32" s="263">
        <f t="shared" si="26"/>
        <v>0</v>
      </c>
    </row>
    <row r="33" spans="10:19" x14ac:dyDescent="0.2">
      <c r="J33" s="130"/>
      <c r="K33" s="130"/>
      <c r="L33" s="130"/>
      <c r="M33" s="130"/>
      <c r="N33" s="130"/>
      <c r="O33" s="130"/>
      <c r="P33" s="130"/>
      <c r="Q33" s="160"/>
      <c r="R33" s="160"/>
      <c r="S33" s="160"/>
    </row>
  </sheetData>
  <mergeCells count="119">
    <mergeCell ref="R29:R31"/>
    <mergeCell ref="S29:S31"/>
    <mergeCell ref="T29:T31"/>
    <mergeCell ref="B14:D16"/>
    <mergeCell ref="B29:D31"/>
    <mergeCell ref="L29:L31"/>
    <mergeCell ref="M29:M31"/>
    <mergeCell ref="N29:N31"/>
    <mergeCell ref="O29:O31"/>
    <mergeCell ref="P29:P31"/>
    <mergeCell ref="Q29:Q31"/>
    <mergeCell ref="S26:S28"/>
    <mergeCell ref="T26:T28"/>
    <mergeCell ref="T23:T25"/>
    <mergeCell ref="N23:N25"/>
    <mergeCell ref="O23:O25"/>
    <mergeCell ref="P23:P25"/>
    <mergeCell ref="Q23:Q25"/>
    <mergeCell ref="R23:R25"/>
    <mergeCell ref="S23:S25"/>
    <mergeCell ref="S20:S22"/>
    <mergeCell ref="T20:T22"/>
    <mergeCell ref="N20:N22"/>
    <mergeCell ref="O20:O22"/>
    <mergeCell ref="Q26:Q28"/>
    <mergeCell ref="R26:R28"/>
    <mergeCell ref="A26:A28"/>
    <mergeCell ref="B26:D28"/>
    <mergeCell ref="H26:H28"/>
    <mergeCell ref="I26:I28"/>
    <mergeCell ref="J26:J28"/>
    <mergeCell ref="K26:K28"/>
    <mergeCell ref="L26:L28"/>
    <mergeCell ref="M26:M28"/>
    <mergeCell ref="N26:N28"/>
    <mergeCell ref="M23:M25"/>
    <mergeCell ref="M20:M22"/>
    <mergeCell ref="A29:A31"/>
    <mergeCell ref="H29:H31"/>
    <mergeCell ref="I29:I31"/>
    <mergeCell ref="J29:J31"/>
    <mergeCell ref="K29:K31"/>
    <mergeCell ref="O26:O28"/>
    <mergeCell ref="P26:P28"/>
    <mergeCell ref="I17:I19"/>
    <mergeCell ref="J17:J19"/>
    <mergeCell ref="A23:A25"/>
    <mergeCell ref="B23:D25"/>
    <mergeCell ref="H23:H25"/>
    <mergeCell ref="I23:I25"/>
    <mergeCell ref="J23:J25"/>
    <mergeCell ref="K23:K25"/>
    <mergeCell ref="L23:L25"/>
    <mergeCell ref="R11:R13"/>
    <mergeCell ref="S11:S13"/>
    <mergeCell ref="P20:P22"/>
    <mergeCell ref="Q20:Q22"/>
    <mergeCell ref="R20:R22"/>
    <mergeCell ref="R17:R19"/>
    <mergeCell ref="S17:S19"/>
    <mergeCell ref="T17:T19"/>
    <mergeCell ref="A20:A22"/>
    <mergeCell ref="B20:D22"/>
    <mergeCell ref="H20:H22"/>
    <mergeCell ref="I20:I22"/>
    <mergeCell ref="J20:J22"/>
    <mergeCell ref="K20:K22"/>
    <mergeCell ref="L20:L22"/>
    <mergeCell ref="L17:L19"/>
    <mergeCell ref="M17:M19"/>
    <mergeCell ref="N17:N19"/>
    <mergeCell ref="O17:O19"/>
    <mergeCell ref="P17:P19"/>
    <mergeCell ref="Q17:Q19"/>
    <mergeCell ref="A17:A19"/>
    <mergeCell ref="B17:D19"/>
    <mergeCell ref="H17:H19"/>
    <mergeCell ref="A14:A16"/>
    <mergeCell ref="H14:H16"/>
    <mergeCell ref="I14:I16"/>
    <mergeCell ref="J14:J16"/>
    <mergeCell ref="K14:K16"/>
    <mergeCell ref="L14:L16"/>
    <mergeCell ref="M14:M16"/>
    <mergeCell ref="N14:N16"/>
    <mergeCell ref="N11:N13"/>
    <mergeCell ref="A11:A13"/>
    <mergeCell ref="B11:D13"/>
    <mergeCell ref="E11:G13"/>
    <mergeCell ref="H11:H13"/>
    <mergeCell ref="I11:I13"/>
    <mergeCell ref="J11:J13"/>
    <mergeCell ref="K11:K13"/>
    <mergeCell ref="L11:L13"/>
    <mergeCell ref="M11:M13"/>
    <mergeCell ref="O1:P1"/>
    <mergeCell ref="O2:P2"/>
    <mergeCell ref="O3:P3"/>
    <mergeCell ref="O4:P4"/>
    <mergeCell ref="Q1:T1"/>
    <mergeCell ref="Q2:T2"/>
    <mergeCell ref="Q3:T3"/>
    <mergeCell ref="Q4:T4"/>
    <mergeCell ref="Q32:Q33"/>
    <mergeCell ref="R32:R33"/>
    <mergeCell ref="S32:S33"/>
    <mergeCell ref="J32:P33"/>
    <mergeCell ref="E9:N10"/>
    <mergeCell ref="K17:K19"/>
    <mergeCell ref="O14:O16"/>
    <mergeCell ref="P14:P16"/>
    <mergeCell ref="Q14:Q16"/>
    <mergeCell ref="R14:R16"/>
    <mergeCell ref="S14:S16"/>
    <mergeCell ref="T14:T16"/>
    <mergeCell ref="T11:T13"/>
    <mergeCell ref="O11:O13"/>
    <mergeCell ref="P11:P13"/>
    <mergeCell ref="Q11:Q13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9:T16"/>
  <sheetViews>
    <sheetView rightToLeft="1" topLeftCell="A7" workbookViewId="0">
      <selection activeCell="L14" sqref="L14:L16"/>
    </sheetView>
  </sheetViews>
  <sheetFormatPr defaultRowHeight="14.25" x14ac:dyDescent="0.2"/>
  <cols>
    <col min="3" max="3" width="8.875" customWidth="1"/>
    <col min="4" max="4" width="2.75" hidden="1" customWidth="1"/>
    <col min="7" max="7" width="5.5" customWidth="1"/>
    <col min="8" max="8" width="8.125" customWidth="1"/>
    <col min="9" max="9" width="7.375" customWidth="1"/>
    <col min="10" max="10" width="8.125" customWidth="1"/>
    <col min="11" max="11" width="9" customWidth="1"/>
    <col min="15" max="16" width="7.875" customWidth="1"/>
    <col min="18" max="18" width="7.75" customWidth="1"/>
    <col min="20" max="20" width="12.5" customWidth="1"/>
  </cols>
  <sheetData>
    <row r="9" spans="1:20" x14ac:dyDescent="0.2">
      <c r="A9" s="3"/>
      <c r="B9" s="3"/>
      <c r="C9" s="3"/>
      <c r="D9" s="3"/>
      <c r="E9" s="121" t="s">
        <v>45</v>
      </c>
      <c r="F9" s="121"/>
      <c r="G9" s="121"/>
      <c r="H9" s="121"/>
      <c r="I9" s="121"/>
      <c r="J9" s="121"/>
      <c r="K9" s="121"/>
      <c r="L9" s="121"/>
      <c r="M9" s="121"/>
      <c r="N9" s="121"/>
      <c r="O9" s="3"/>
      <c r="P9" s="3"/>
      <c r="Q9" s="3"/>
      <c r="R9" s="3"/>
      <c r="S9" s="3"/>
      <c r="T9" s="3"/>
    </row>
    <row r="10" spans="1:20" ht="15" thickBot="1" x14ac:dyDescent="0.25">
      <c r="A10" s="3"/>
      <c r="B10" s="3"/>
      <c r="C10" s="3"/>
      <c r="D10" s="3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3"/>
      <c r="P10" s="3"/>
      <c r="Q10" s="3"/>
      <c r="R10" s="3"/>
      <c r="S10" s="3"/>
      <c r="T10" s="3"/>
    </row>
    <row r="11" spans="1:20" ht="14.25" customHeight="1" thickBot="1" x14ac:dyDescent="0.25">
      <c r="A11" s="117" t="s">
        <v>4</v>
      </c>
      <c r="B11" s="117" t="s">
        <v>5</v>
      </c>
      <c r="C11" s="117"/>
      <c r="D11" s="117"/>
      <c r="E11" s="161" t="s">
        <v>6</v>
      </c>
      <c r="F11" s="162"/>
      <c r="G11" s="163"/>
      <c r="H11" s="120" t="s">
        <v>55</v>
      </c>
      <c r="I11" s="120" t="s">
        <v>56</v>
      </c>
      <c r="J11" s="120" t="s">
        <v>57</v>
      </c>
      <c r="K11" s="120" t="s">
        <v>58</v>
      </c>
      <c r="L11" s="120" t="s">
        <v>59</v>
      </c>
      <c r="M11" s="120" t="s">
        <v>13</v>
      </c>
      <c r="N11" s="120" t="s">
        <v>15</v>
      </c>
      <c r="O11" s="120" t="s">
        <v>12</v>
      </c>
      <c r="P11" s="120" t="s">
        <v>14</v>
      </c>
      <c r="Q11" s="120" t="s">
        <v>16</v>
      </c>
      <c r="R11" s="120" t="s">
        <v>17</v>
      </c>
      <c r="S11" s="125" t="s">
        <v>18</v>
      </c>
      <c r="T11" s="120" t="s">
        <v>60</v>
      </c>
    </row>
    <row r="12" spans="1:20" ht="14.25" customHeight="1" thickBot="1" x14ac:dyDescent="0.25">
      <c r="A12" s="117"/>
      <c r="B12" s="117"/>
      <c r="C12" s="117"/>
      <c r="D12" s="117"/>
      <c r="E12" s="164"/>
      <c r="F12" s="165"/>
      <c r="G12" s="166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5"/>
      <c r="T12" s="120"/>
    </row>
    <row r="13" spans="1:20" ht="15" customHeight="1" thickBot="1" x14ac:dyDescent="0.25">
      <c r="A13" s="117"/>
      <c r="B13" s="117"/>
      <c r="C13" s="117"/>
      <c r="D13" s="117"/>
      <c r="E13" s="167"/>
      <c r="F13" s="168"/>
      <c r="G13" s="169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5"/>
      <c r="T13" s="120"/>
    </row>
    <row r="14" spans="1:20" ht="15" thickBot="1" x14ac:dyDescent="0.25">
      <c r="A14" s="117">
        <v>1</v>
      </c>
      <c r="B14" s="314" t="s">
        <v>46</v>
      </c>
      <c r="C14" s="314"/>
      <c r="D14" s="314"/>
      <c r="E14" s="44"/>
      <c r="F14" s="55">
        <f>1</f>
        <v>1</v>
      </c>
      <c r="G14" s="44"/>
      <c r="H14" s="94">
        <v>0.8</v>
      </c>
      <c r="I14" s="95">
        <v>20</v>
      </c>
      <c r="J14" s="95">
        <v>555.5</v>
      </c>
      <c r="K14" s="128">
        <f>ROUNDUP(((2*(H14-0.14-4*I14/1000)+(2*0.3)+1)),0)</f>
        <v>3</v>
      </c>
      <c r="L14" s="94">
        <f>ROUNDUP(0.525*J14,0)</f>
        <v>292</v>
      </c>
      <c r="M14" s="95">
        <f>IF(H14&gt;0,ROUNDDOWN((12/K14),0),0)</f>
        <v>4</v>
      </c>
      <c r="N14" s="95">
        <f>IF(H14&gt;0,ROUNDUP((L14/M14),0),0)</f>
        <v>73</v>
      </c>
      <c r="O14" s="93">
        <f>IF(H14&gt;0,12-(M14*K14),0)</f>
        <v>0</v>
      </c>
      <c r="P14" s="93">
        <f>IF(O14&gt;0,N14,0)</f>
        <v>0</v>
      </c>
      <c r="Q14" s="94">
        <f>12*N14*(I14*I14)/162.2433</f>
        <v>2159.7193844060125</v>
      </c>
      <c r="R14" s="95">
        <f>L14*K14*(I14*I14)/162.2433</f>
        <v>2159.7193844060125</v>
      </c>
      <c r="S14" s="247">
        <f>IF(O14&gt;0,Q14-R14,0)</f>
        <v>0</v>
      </c>
      <c r="T14" s="95">
        <f>(H14-0.14-4*I14/1000)</f>
        <v>0.58000000000000007</v>
      </c>
    </row>
    <row r="15" spans="1:20" ht="15" thickBot="1" x14ac:dyDescent="0.25">
      <c r="A15" s="117"/>
      <c r="B15" s="314"/>
      <c r="C15" s="314"/>
      <c r="D15" s="314"/>
      <c r="E15" s="72">
        <f>T14</f>
        <v>0.58000000000000007</v>
      </c>
      <c r="F15" s="52"/>
      <c r="G15" s="84">
        <f>T14</f>
        <v>0.58000000000000007</v>
      </c>
      <c r="H15" s="94"/>
      <c r="I15" s="95"/>
      <c r="J15" s="95"/>
      <c r="K15" s="128"/>
      <c r="L15" s="94"/>
      <c r="M15" s="95"/>
      <c r="N15" s="95"/>
      <c r="O15" s="93"/>
      <c r="P15" s="93"/>
      <c r="Q15" s="94"/>
      <c r="R15" s="95"/>
      <c r="S15" s="248"/>
      <c r="T15" s="95"/>
    </row>
    <row r="16" spans="1:20" ht="38.25" customHeight="1" thickBot="1" x14ac:dyDescent="0.25">
      <c r="A16" s="117"/>
      <c r="B16" s="314"/>
      <c r="C16" s="314"/>
      <c r="D16" s="314"/>
      <c r="E16" s="91">
        <f>(K14-(F14+G15+E15))/2</f>
        <v>0.41999999999999993</v>
      </c>
      <c r="F16" s="50"/>
      <c r="G16" s="92">
        <f>E16</f>
        <v>0.41999999999999993</v>
      </c>
      <c r="H16" s="94"/>
      <c r="I16" s="95"/>
      <c r="J16" s="95"/>
      <c r="K16" s="128"/>
      <c r="L16" s="94"/>
      <c r="M16" s="95"/>
      <c r="N16" s="95"/>
      <c r="O16" s="93"/>
      <c r="P16" s="93"/>
      <c r="Q16" s="94"/>
      <c r="R16" s="95"/>
      <c r="S16" s="249"/>
      <c r="T16" s="95"/>
    </row>
  </sheetData>
  <mergeCells count="32">
    <mergeCell ref="O14:O16"/>
    <mergeCell ref="P14:P16"/>
    <mergeCell ref="Q14:Q16"/>
    <mergeCell ref="R14:R16"/>
    <mergeCell ref="S14:S16"/>
    <mergeCell ref="T14:T16"/>
    <mergeCell ref="T11:T13"/>
    <mergeCell ref="A14:A16"/>
    <mergeCell ref="B14:D16"/>
    <mergeCell ref="H14:H16"/>
    <mergeCell ref="I14:I16"/>
    <mergeCell ref="J14:J16"/>
    <mergeCell ref="K14:K16"/>
    <mergeCell ref="L14:L16"/>
    <mergeCell ref="M14:M16"/>
    <mergeCell ref="N14:N16"/>
    <mergeCell ref="N11:N13"/>
    <mergeCell ref="O11:O13"/>
    <mergeCell ref="P11:P13"/>
    <mergeCell ref="Q11:Q13"/>
    <mergeCell ref="R11:R13"/>
    <mergeCell ref="S11:S13"/>
    <mergeCell ref="E9:N10"/>
    <mergeCell ref="A11:A13"/>
    <mergeCell ref="B11:D13"/>
    <mergeCell ref="E11:G13"/>
    <mergeCell ref="H11:H13"/>
    <mergeCell ref="I11:I13"/>
    <mergeCell ref="J11:J13"/>
    <mergeCell ref="K11:K13"/>
    <mergeCell ref="L11:L13"/>
    <mergeCell ref="M11:M1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10</vt:i4>
      </vt:variant>
    </vt:vector>
  </HeadingPairs>
  <TitlesOfParts>
    <vt:vector size="10" baseType="lpstr">
      <vt:lpstr>فرش سفلي</vt:lpstr>
      <vt:lpstr>غطاء سفلي</vt:lpstr>
      <vt:lpstr>فرش علوي</vt:lpstr>
      <vt:lpstr>غطاء علوي</vt:lpstr>
      <vt:lpstr>إضافي سفلي</vt:lpstr>
      <vt:lpstr>أضافي علوي</vt:lpstr>
      <vt:lpstr>أشاير أعمدة</vt:lpstr>
      <vt:lpstr>أشاير حوائط</vt:lpstr>
      <vt:lpstr>كراسي اللبشة</vt:lpstr>
      <vt:lpstr>الاجماليات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2014-07-10T21:17:10Z</cp:lastPrinted>
  <dcterms:created xsi:type="dcterms:W3CDTF">2014-06-27T17:24:03Z</dcterms:created>
  <dcterms:modified xsi:type="dcterms:W3CDTF">2014-07-10T22:59:53Z</dcterms:modified>
</cp:coreProperties>
</file>